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2f909fac9843a3/1 DOCUMENTOS/1 F A U D/TEMAS CURRICULA/CLASES CURRICULA/FuncProf Certificación/"/>
    </mc:Choice>
  </mc:AlternateContent>
  <xr:revisionPtr revIDLastSave="0" documentId="8_{4A416D95-1152-4AB8-81D1-E2A53B57C032}" xr6:coauthVersionLast="47" xr6:coauthVersionMax="47" xr10:uidLastSave="{00000000-0000-0000-0000-000000000000}"/>
  <bookViews>
    <workbookView xWindow="1500" yWindow="240" windowWidth="18900" windowHeight="10620" tabRatio="500" xr2:uid="{00000000-000D-0000-FFFF-FFFF00000000}"/>
  </bookViews>
  <sheets>
    <sheet name="Cómputo Métrico MES 2" sheetId="1" r:id="rId1"/>
    <sheet name="Certificado" sheetId="2" r:id="rId2"/>
    <sheet name="Redetermin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K12" i="1" l="1"/>
  <c r="G63" i="1"/>
  <c r="O66" i="1" s="1"/>
  <c r="G45" i="1"/>
  <c r="G36" i="1"/>
  <c r="F17" i="1"/>
  <c r="F9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25" i="1"/>
  <c r="G9" i="1"/>
  <c r="J11" i="1"/>
  <c r="N21" i="1"/>
  <c r="I30" i="1"/>
  <c r="I28" i="1"/>
  <c r="I24" i="1"/>
  <c r="I25" i="1"/>
  <c r="I26" i="1"/>
  <c r="I23" i="1"/>
  <c r="N23" i="1" s="1"/>
  <c r="I21" i="1"/>
  <c r="G21" i="1"/>
  <c r="N19" i="1"/>
  <c r="N17" i="1"/>
  <c r="N15" i="1"/>
  <c r="N13" i="1"/>
  <c r="N12" i="1"/>
  <c r="N11" i="1"/>
  <c r="C7" i="3" l="1"/>
  <c r="C6" i="2"/>
  <c r="G61" i="1"/>
  <c r="G59" i="1"/>
  <c r="G57" i="1"/>
  <c r="G56" i="1"/>
  <c r="G54" i="1"/>
  <c r="G52" i="1"/>
  <c r="G51" i="1"/>
  <c r="G50" i="1"/>
  <c r="G49" i="1"/>
  <c r="G48" i="1"/>
  <c r="G47" i="1"/>
  <c r="G44" i="1"/>
  <c r="G42" i="1"/>
  <c r="G40" i="1"/>
  <c r="G38" i="1"/>
  <c r="G37" i="1"/>
  <c r="G35" i="1"/>
  <c r="G34" i="1"/>
  <c r="G32" i="1"/>
  <c r="G30" i="1"/>
  <c r="G28" i="1"/>
  <c r="G26" i="1"/>
  <c r="G25" i="1"/>
  <c r="G24" i="1"/>
  <c r="G23" i="1"/>
  <c r="G19" i="1"/>
  <c r="G17" i="1"/>
  <c r="G15" i="1"/>
  <c r="G13" i="1"/>
  <c r="G12" i="1"/>
  <c r="G11" i="1"/>
  <c r="J63" i="1"/>
  <c r="J61" i="1"/>
  <c r="J59" i="1"/>
  <c r="J57" i="1"/>
  <c r="J56" i="1"/>
  <c r="J54" i="1"/>
  <c r="J52" i="1"/>
  <c r="J51" i="1"/>
  <c r="J50" i="1"/>
  <c r="J49" i="1"/>
  <c r="J48" i="1"/>
  <c r="J47" i="1"/>
  <c r="J45" i="1"/>
  <c r="J44" i="1"/>
  <c r="J42" i="1"/>
  <c r="J40" i="1"/>
  <c r="J38" i="1"/>
  <c r="J37" i="1"/>
  <c r="J36" i="1"/>
  <c r="J35" i="1"/>
  <c r="J34" i="1"/>
  <c r="J32" i="1"/>
  <c r="J30" i="1"/>
  <c r="J28" i="1"/>
  <c r="J26" i="1"/>
  <c r="J25" i="1"/>
  <c r="J24" i="1"/>
  <c r="J23" i="1"/>
  <c r="J21" i="1"/>
  <c r="J19" i="1"/>
  <c r="J15" i="1"/>
  <c r="J13" i="1"/>
  <c r="J12" i="1"/>
  <c r="L15" i="1"/>
  <c r="M11" i="1"/>
  <c r="O11" i="1" s="1"/>
  <c r="N9" i="1" l="1"/>
  <c r="M9" i="1"/>
  <c r="J9" i="1"/>
  <c r="L9" i="1" s="1"/>
  <c r="K9" i="1"/>
  <c r="O9" i="1" l="1"/>
  <c r="F10" i="3"/>
  <c r="N63" i="1" l="1"/>
  <c r="M63" i="1"/>
  <c r="O63" i="1" s="1"/>
  <c r="N61" i="1"/>
  <c r="M61" i="1"/>
  <c r="O61" i="1" s="1"/>
  <c r="N59" i="1"/>
  <c r="M59" i="1"/>
  <c r="N57" i="1"/>
  <c r="M57" i="1"/>
  <c r="N56" i="1"/>
  <c r="M56" i="1"/>
  <c r="O56" i="1" s="1"/>
  <c r="N54" i="1"/>
  <c r="M54" i="1"/>
  <c r="O54" i="1" s="1"/>
  <c r="N52" i="1"/>
  <c r="M52" i="1"/>
  <c r="O52" i="1" s="1"/>
  <c r="N51" i="1"/>
  <c r="M51" i="1"/>
  <c r="N50" i="1"/>
  <c r="M50" i="1"/>
  <c r="N49" i="1"/>
  <c r="M49" i="1"/>
  <c r="O49" i="1" s="1"/>
  <c r="N48" i="1"/>
  <c r="M48" i="1"/>
  <c r="O48" i="1" s="1"/>
  <c r="N47" i="1"/>
  <c r="M47" i="1"/>
  <c r="O47" i="1" s="1"/>
  <c r="N45" i="1"/>
  <c r="M45" i="1"/>
  <c r="O45" i="1" s="1"/>
  <c r="N44" i="1"/>
  <c r="M44" i="1"/>
  <c r="N42" i="1"/>
  <c r="M42" i="1"/>
  <c r="O42" i="1" s="1"/>
  <c r="N40" i="1"/>
  <c r="M40" i="1"/>
  <c r="O40" i="1" s="1"/>
  <c r="N38" i="1"/>
  <c r="M38" i="1"/>
  <c r="N37" i="1"/>
  <c r="M37" i="1"/>
  <c r="O37" i="1" s="1"/>
  <c r="N36" i="1"/>
  <c r="M36" i="1"/>
  <c r="O36" i="1" s="1"/>
  <c r="N35" i="1"/>
  <c r="M35" i="1"/>
  <c r="O35" i="1" s="1"/>
  <c r="N34" i="1"/>
  <c r="M34" i="1"/>
  <c r="O34" i="1" s="1"/>
  <c r="N32" i="1"/>
  <c r="M32" i="1"/>
  <c r="O32" i="1" s="1"/>
  <c r="N30" i="1"/>
  <c r="M30" i="1"/>
  <c r="O30" i="1" s="1"/>
  <c r="N28" i="1"/>
  <c r="M28" i="1"/>
  <c r="N26" i="1"/>
  <c r="M26" i="1"/>
  <c r="N25" i="1"/>
  <c r="M25" i="1"/>
  <c r="O25" i="1" s="1"/>
  <c r="N24" i="1"/>
  <c r="M24" i="1"/>
  <c r="O24" i="1" s="1"/>
  <c r="M23" i="1"/>
  <c r="O23" i="1" s="1"/>
  <c r="M21" i="1"/>
  <c r="O21" i="1" s="1"/>
  <c r="M19" i="1"/>
  <c r="O19" i="1" s="1"/>
  <c r="M17" i="1"/>
  <c r="O17" i="1" s="1"/>
  <c r="M15" i="1"/>
  <c r="O15" i="1" s="1"/>
  <c r="M13" i="1"/>
  <c r="O13" i="1" s="1"/>
  <c r="M12" i="1"/>
  <c r="O12" i="1" s="1"/>
  <c r="L63" i="1"/>
  <c r="K63" i="1"/>
  <c r="L61" i="1"/>
  <c r="K61" i="1"/>
  <c r="L59" i="1"/>
  <c r="K59" i="1"/>
  <c r="L57" i="1"/>
  <c r="K57" i="1"/>
  <c r="L56" i="1"/>
  <c r="K56" i="1"/>
  <c r="L54" i="1"/>
  <c r="K54" i="1"/>
  <c r="L52" i="1"/>
  <c r="K52" i="1"/>
  <c r="L51" i="1"/>
  <c r="K51" i="1"/>
  <c r="L50" i="1"/>
  <c r="K50" i="1"/>
  <c r="L49" i="1"/>
  <c r="K49" i="1"/>
  <c r="L48" i="1"/>
  <c r="K48" i="1"/>
  <c r="L47" i="1"/>
  <c r="K47" i="1"/>
  <c r="L45" i="1"/>
  <c r="K45" i="1"/>
  <c r="L44" i="1"/>
  <c r="K44" i="1"/>
  <c r="L42" i="1"/>
  <c r="K42" i="1"/>
  <c r="L40" i="1"/>
  <c r="K40" i="1"/>
  <c r="L38" i="1"/>
  <c r="K38" i="1"/>
  <c r="L37" i="1"/>
  <c r="K37" i="1"/>
  <c r="L36" i="1"/>
  <c r="K36" i="1"/>
  <c r="L35" i="1"/>
  <c r="K35" i="1"/>
  <c r="L34" i="1"/>
  <c r="K34" i="1"/>
  <c r="L32" i="1"/>
  <c r="K32" i="1"/>
  <c r="L30" i="1"/>
  <c r="K30" i="1"/>
  <c r="L28" i="1"/>
  <c r="K28" i="1"/>
  <c r="L26" i="1"/>
  <c r="K26" i="1"/>
  <c r="L25" i="1"/>
  <c r="K25" i="1"/>
  <c r="L24" i="1"/>
  <c r="K24" i="1"/>
  <c r="L23" i="1"/>
  <c r="K23" i="1"/>
  <c r="L21" i="1"/>
  <c r="K21" i="1"/>
  <c r="L19" i="1"/>
  <c r="L17" i="1"/>
  <c r="L13" i="1"/>
  <c r="L12" i="1"/>
  <c r="L11" i="1"/>
  <c r="K19" i="1"/>
  <c r="K17" i="1"/>
  <c r="K15" i="1"/>
  <c r="K13" i="1"/>
  <c r="K11" i="1"/>
  <c r="O59" i="1" l="1"/>
  <c r="O57" i="1"/>
  <c r="O65" i="1" s="1"/>
  <c r="O51" i="1"/>
  <c r="O50" i="1"/>
  <c r="O44" i="1"/>
  <c r="O38" i="1"/>
  <c r="O28" i="1"/>
  <c r="O26" i="1"/>
  <c r="N65" i="1"/>
  <c r="M65" i="1"/>
  <c r="F13" i="2" s="1"/>
  <c r="O67" i="1" l="1"/>
  <c r="E22" i="2" s="1"/>
  <c r="F12" i="2"/>
  <c r="F14" i="2" s="1"/>
  <c r="F13" i="3" l="1"/>
  <c r="F14" i="3" s="1"/>
  <c r="F15" i="2"/>
  <c r="F17" i="2" s="1"/>
  <c r="F19" i="2" s="1"/>
  <c r="F21" i="2" s="1"/>
  <c r="F18" i="2"/>
  <c r="F20" i="2" s="1"/>
  <c r="F15" i="3" l="1"/>
  <c r="F17" i="3" s="1"/>
  <c r="F16" i="3" l="1"/>
  <c r="F18" i="3" s="1"/>
</calcChain>
</file>

<file path=xl/sharedStrings.xml><?xml version="1.0" encoding="utf-8"?>
<sst xmlns="http://schemas.openxmlformats.org/spreadsheetml/2006/main" count="239" uniqueCount="188">
  <si>
    <t>NRO</t>
  </si>
  <si>
    <t>ITEM</t>
  </si>
  <si>
    <t>UNIDAD</t>
  </si>
  <si>
    <t>CANTIDAD</t>
  </si>
  <si>
    <t>PRECIO UNITARIO</t>
  </si>
  <si>
    <t>IMPORTE TOTAL</t>
  </si>
  <si>
    <t>%AVANCE PTE CM</t>
  </si>
  <si>
    <t>%AVANCE ACUM</t>
  </si>
  <si>
    <t>IMPORTE ANTERIOR</t>
  </si>
  <si>
    <t>IMPORTE PRESENTE</t>
  </si>
  <si>
    <t>1</t>
  </si>
  <si>
    <t>TRABAJOS PREPARATORIOS</t>
  </si>
  <si>
    <t>1.1</t>
  </si>
  <si>
    <t>OBRADOR</t>
  </si>
  <si>
    <t>GL</t>
  </si>
  <si>
    <t>1.2</t>
  </si>
  <si>
    <t>DEMOLICIÓN</t>
  </si>
  <si>
    <t>1,2,1</t>
  </si>
  <si>
    <t>EXTRACCIÓN DE CERÁMICOS BAÑOS</t>
  </si>
  <si>
    <t>M2</t>
  </si>
  <si>
    <t>1,2,2</t>
  </si>
  <si>
    <t>PISO Y CONTRAPISO BAÑOS</t>
  </si>
  <si>
    <t>1,2,3</t>
  </si>
  <si>
    <t>PISO Y CONTRAPISO PATIO LOCAL 20</t>
  </si>
  <si>
    <t>1.3</t>
  </si>
  <si>
    <t>LIMPIEZA DE CUBIERTA</t>
  </si>
  <si>
    <t>1.4</t>
  </si>
  <si>
    <t>DOCUMENTACIÓN TÉCNICA</t>
  </si>
  <si>
    <t>1.5</t>
  </si>
  <si>
    <t>DISPOSICIÓN DE RESIDUOS</t>
  </si>
  <si>
    <t>1,5,1</t>
  </si>
  <si>
    <t>CARGA DE ESCOMBRO EN CONTENEDOR. INCLUYE CONTENEDOR</t>
  </si>
  <si>
    <t>2</t>
  </si>
  <si>
    <t>MAMPOSTERIA</t>
  </si>
  <si>
    <t>2.1</t>
  </si>
  <si>
    <t>LADRILLO COMÚN</t>
  </si>
  <si>
    <t>M3</t>
  </si>
  <si>
    <t>3</t>
  </si>
  <si>
    <t>REVOQUES</t>
  </si>
  <si>
    <t>3.1</t>
  </si>
  <si>
    <t>REPARACIÓN REVOQUE EXTERIOR</t>
  </si>
  <si>
    <t>3.2</t>
  </si>
  <si>
    <t>REPARACIÓN REVOQUE INTERIOR</t>
  </si>
  <si>
    <t>3.3</t>
  </si>
  <si>
    <t>REVOQUE INTERIOR BAJO CERAMICO</t>
  </si>
  <si>
    <t>3.4</t>
  </si>
  <si>
    <t>REVOQUE INTERIOR</t>
  </si>
  <si>
    <t>4</t>
  </si>
  <si>
    <t>CIELORRASOS</t>
  </si>
  <si>
    <t>4.1</t>
  </si>
  <si>
    <t>REPARACIÓN CIELOR. APLICADO REV. COMÚN AL FIELTRO</t>
  </si>
  <si>
    <t>5</t>
  </si>
  <si>
    <t>CONTRAPISOS</t>
  </si>
  <si>
    <t>5.1</t>
  </si>
  <si>
    <t>CONTRAPISO</t>
  </si>
  <si>
    <t>6</t>
  </si>
  <si>
    <t>CARPETA DE NIVELACIÓN</t>
  </si>
  <si>
    <t>6.1</t>
  </si>
  <si>
    <t>CARPETA CEMENTICIA</t>
  </si>
  <si>
    <t>7</t>
  </si>
  <si>
    <t>PISOS</t>
  </si>
  <si>
    <t>7.1</t>
  </si>
  <si>
    <t>CERÁMICOS INTERIORES</t>
  </si>
  <si>
    <t>7.2</t>
  </si>
  <si>
    <t>REPARACION PISO EXISTENTE</t>
  </si>
  <si>
    <t>7.3</t>
  </si>
  <si>
    <t>7.4</t>
  </si>
  <si>
    <t>PISO DE MOSAICO GRANÍTICO</t>
  </si>
  <si>
    <t>7.5</t>
  </si>
  <si>
    <t>PISOS LOSETA DE HORMIGÓN</t>
  </si>
  <si>
    <t>8</t>
  </si>
  <si>
    <t>REVESTIMIENTOS</t>
  </si>
  <si>
    <t>8.1</t>
  </si>
  <si>
    <t>CERÁMICO DE PARED</t>
  </si>
  <si>
    <t>9</t>
  </si>
  <si>
    <t>TABIQUERÍA DE PLACAS DE YESO</t>
  </si>
  <si>
    <t>9.1</t>
  </si>
  <si>
    <t>PLACAS DE YESO EN REVESTIMIENTO</t>
  </si>
  <si>
    <t>10</t>
  </si>
  <si>
    <t>CARPINTERIA</t>
  </si>
  <si>
    <t>10.1</t>
  </si>
  <si>
    <t>REPARACIÓN DE CARPINTERÍA</t>
  </si>
  <si>
    <t>10.2</t>
  </si>
  <si>
    <t>PUERTAS INTERIORES</t>
  </si>
  <si>
    <t>11</t>
  </si>
  <si>
    <t>PINTURAS</t>
  </si>
  <si>
    <t>11.1</t>
  </si>
  <si>
    <t>AL LATEX EN MUROS INTERIORES  (M2)</t>
  </si>
  <si>
    <t>11.2</t>
  </si>
  <si>
    <t>AL LATEX EN CIELORRASOS  (M2)</t>
  </si>
  <si>
    <t>11.3</t>
  </si>
  <si>
    <t>ESMALTE SINTÉTICO SOBRE MUROS INTERIORES</t>
  </si>
  <si>
    <t>11.4</t>
  </si>
  <si>
    <t>PINTURA ELASTOMÉRICA EN MUROS EXTERIORES</t>
  </si>
  <si>
    <t>11.5</t>
  </si>
  <si>
    <t>ESMALTE SINTÉTICO EN CARPINTERÍA EXISTENTE</t>
  </si>
  <si>
    <t>11.6</t>
  </si>
  <si>
    <t>PINTURA IMPERMEBILIZANTE PARA TECHOS</t>
  </si>
  <si>
    <t>12</t>
  </si>
  <si>
    <t>VIDRIOS</t>
  </si>
  <si>
    <t>12.1</t>
  </si>
  <si>
    <t>FLOAT 4MM</t>
  </si>
  <si>
    <t>13</t>
  </si>
  <si>
    <t>13.1</t>
  </si>
  <si>
    <t>MUEBLE BAJO Y SOBRE MESADA</t>
  </si>
  <si>
    <t>13.2</t>
  </si>
  <si>
    <t>MESADA</t>
  </si>
  <si>
    <t>14</t>
  </si>
  <si>
    <t>INSTALACION SANITARIA</t>
  </si>
  <si>
    <t>14.1</t>
  </si>
  <si>
    <t>INSTALACIÓN</t>
  </si>
  <si>
    <t>15</t>
  </si>
  <si>
    <t>INSTALACIÓN ELÉCTRICA</t>
  </si>
  <si>
    <t>15.1</t>
  </si>
  <si>
    <t>GLOBAL  TG - CAÑERIAS Y CAJAS - LLAVES - TOMAS - LUM. LED.</t>
  </si>
  <si>
    <t>16</t>
  </si>
  <si>
    <t>OTROS GASTOS GENERALES DE OBRA</t>
  </si>
  <si>
    <t>16.1</t>
  </si>
  <si>
    <t>AYUDA DE GREMIOS Y LIMPIEZA DE OBRA</t>
  </si>
  <si>
    <t xml:space="preserve">OBRA: </t>
  </si>
  <si>
    <t>CANT. MEDIDA. ANT.</t>
  </si>
  <si>
    <t>CANT. MEDIDA. PTE</t>
  </si>
  <si>
    <t>CANT. MEDIDA. ACUM</t>
  </si>
  <si>
    <t>MARMOLERÍA  MUEBLERÍA</t>
  </si>
  <si>
    <t>TOTALES</t>
  </si>
  <si>
    <t>% PORCENTAJE DE AVANCE</t>
  </si>
  <si>
    <t>MONTO TOTAL DE OBRA</t>
  </si>
  <si>
    <t>REMOCIÓN</t>
  </si>
  <si>
    <t xml:space="preserve">DOCUMENTACIÓN  </t>
  </si>
  <si>
    <t>1.4.1</t>
  </si>
  <si>
    <t>1.3.1</t>
  </si>
  <si>
    <t>IMPORTE ACUMU-LADO</t>
  </si>
  <si>
    <t>Obra:
Domicilio:</t>
  </si>
  <si>
    <t>CONTRATISTA</t>
  </si>
  <si>
    <t>DATOS</t>
  </si>
  <si>
    <t>Nombre o Razón Social:
Domicilio:</t>
  </si>
  <si>
    <t>Nº Expediente o Contrato:</t>
  </si>
  <si>
    <t xml:space="preserve">Fecha Contrato: </t>
  </si>
  <si>
    <t xml:space="preserve">Fecha de Iniciación: </t>
  </si>
  <si>
    <t xml:space="preserve">Fecha de Finalización: </t>
  </si>
  <si>
    <t xml:space="preserve">Plazo de Ejecución Original: </t>
  </si>
  <si>
    <t xml:space="preserve">Total Ampliaciones de Plazo: </t>
  </si>
  <si>
    <t>Total Desacopio: $</t>
  </si>
  <si>
    <t>Acopio Disponible: $</t>
  </si>
  <si>
    <t>Liquidación</t>
  </si>
  <si>
    <t>Nro.</t>
  </si>
  <si>
    <t>Concepto</t>
  </si>
  <si>
    <t>Monto</t>
  </si>
  <si>
    <t>SON PESOS: CIENTO OCHO MIL DOSCIENTOS SETENTA Y CUATRO CON 93/100.-</t>
  </si>
  <si>
    <t xml:space="preserve">Importe certificado anterior </t>
  </si>
  <si>
    <t xml:space="preserve">Descuento por Acopio </t>
  </si>
  <si>
    <t xml:space="preserve">Póliza de caución por F.de Rep. (Aseg. de Caución Nº: 849917) </t>
  </si>
  <si>
    <t xml:space="preserve">LIQUIDO A ABONAR AL CONTRATISTA </t>
  </si>
  <si>
    <t>Porcentaje de avance acumulado: (del Certificado)</t>
  </si>
  <si>
    <t>Representante Técnico</t>
  </si>
  <si>
    <t>Director Técnico</t>
  </si>
  <si>
    <t xml:space="preserve">CUIT: 
Teléfono: </t>
  </si>
  <si>
    <t xml:space="preserve">Total Ampl Plazo por Mod./Ampl. Obra: </t>
  </si>
  <si>
    <t>Porcentaje de Variación (IE-IP)/IP:</t>
  </si>
  <si>
    <t xml:space="preserve">Importe de Redeterminación  </t>
  </si>
  <si>
    <r>
      <t>FECHA MEDICIÓN:</t>
    </r>
    <r>
      <rPr>
        <sz val="12"/>
        <color indexed="8"/>
        <rFont val="Arial"/>
        <family val="2"/>
      </rPr>
      <t xml:space="preserve">
</t>
    </r>
  </si>
  <si>
    <r>
      <rPr>
        <b/>
        <sz val="12"/>
        <color indexed="8"/>
        <rFont val="Helvetica World"/>
        <charset val="1"/>
      </rPr>
      <t xml:space="preserve">CONTRATISTA:                                                                            </t>
    </r>
    <r>
      <rPr>
        <sz val="12"/>
        <color indexed="8"/>
        <rFont val="Helvetica World"/>
        <charset val="1"/>
      </rPr>
      <t xml:space="preserve">    </t>
    </r>
    <r>
      <rPr>
        <b/>
        <sz val="12"/>
        <color indexed="8"/>
        <rFont val="Arial"/>
        <family val="2"/>
      </rPr>
      <t>CUIT:</t>
    </r>
    <r>
      <rPr>
        <b/>
        <sz val="12"/>
        <color indexed="8"/>
        <rFont val="Helvetica World"/>
        <charset val="1"/>
      </rPr>
      <t xml:space="preserve"> </t>
    </r>
  </si>
  <si>
    <t>IMPORTE ACUMULADO</t>
  </si>
  <si>
    <t xml:space="preserve">CÓMPUTO MÉTRICO Certificado Nro. 2
</t>
  </si>
  <si>
    <t>Plazo Total de Ejecución: 240 d.c.</t>
  </si>
  <si>
    <t>m3</t>
  </si>
  <si>
    <t>PISO FLOTANTE</t>
  </si>
  <si>
    <t>UD</t>
  </si>
  <si>
    <t xml:space="preserve">Monto Contrato Original: </t>
  </si>
  <si>
    <t xml:space="preserve">Cert. PARCIAL Nº 2
Fecha ejecución al: </t>
  </si>
  <si>
    <r>
      <t>Importe certificado actual</t>
    </r>
    <r>
      <rPr>
        <b/>
        <sz val="10"/>
        <color theme="8" tint="-0.249977111117893"/>
        <rFont val="ARIAL"/>
        <family val="2"/>
      </rPr>
      <t xml:space="preserve"> (Acumulado de Cómputo)</t>
    </r>
  </si>
  <si>
    <r>
      <t xml:space="preserve">Importe presente certificado con I.V.A. </t>
    </r>
    <r>
      <rPr>
        <b/>
        <sz val="10"/>
        <color theme="8" tint="-0.249977111117893"/>
        <rFont val="ARIAL"/>
        <family val="2"/>
      </rPr>
      <t xml:space="preserve">(1-2) </t>
    </r>
  </si>
  <si>
    <r>
      <t xml:space="preserve">Descuento Anticipo Financiero </t>
    </r>
    <r>
      <rPr>
        <b/>
        <sz val="10"/>
        <color theme="8" tint="-0.249977111117893"/>
        <rFont val="ARIAL"/>
        <family val="2"/>
      </rPr>
      <t>(15% de obra básica)</t>
    </r>
  </si>
  <si>
    <r>
      <t xml:space="preserve">Importe pte certificado con I.V.A. </t>
    </r>
    <r>
      <rPr>
        <sz val="10"/>
        <rFont val="Arial"/>
        <family val="2"/>
      </rPr>
      <t xml:space="preserve">descontado el A.F. y D.A. </t>
    </r>
    <r>
      <rPr>
        <b/>
        <sz val="10"/>
        <color theme="8" tint="-0.249977111117893"/>
        <rFont val="ARIAL"/>
        <family val="2"/>
      </rPr>
      <t>(3-4-5)</t>
    </r>
  </si>
  <si>
    <r>
      <t xml:space="preserve">Fondo de reparos a descontar </t>
    </r>
    <r>
      <rPr>
        <b/>
        <sz val="10"/>
        <color theme="8" tint="-0.249977111117893"/>
        <rFont val="ARIAL"/>
        <family val="2"/>
      </rPr>
      <t xml:space="preserve">(5,00% de 3) </t>
    </r>
  </si>
  <si>
    <r>
      <t xml:space="preserve">Abonar al Contratista </t>
    </r>
    <r>
      <rPr>
        <b/>
        <sz val="10"/>
        <color theme="8" tint="-0.249977111117893"/>
        <rFont val="ARIAL"/>
        <family val="2"/>
      </rPr>
      <t xml:space="preserve">(6-7) </t>
    </r>
  </si>
  <si>
    <t>Anticipo Financiero: 15%</t>
  </si>
  <si>
    <t>Fecha Presupuesto: Diciembre 2023</t>
  </si>
  <si>
    <t>Fecha Certificado Obra: Abril 2024</t>
  </si>
  <si>
    <t>Fecha Contrato: Febrero 2024</t>
  </si>
  <si>
    <t>https://estadistica.cba.gov.ar/</t>
  </si>
  <si>
    <t>Importe certificado N° 2</t>
  </si>
  <si>
    <r>
      <t>Fondo de reparos a descontar</t>
    </r>
    <r>
      <rPr>
        <b/>
        <sz val="10"/>
        <color theme="8" tint="-0.499984740745262"/>
        <rFont val="ARIAL"/>
        <family val="2"/>
      </rPr>
      <t xml:space="preserve"> (5,00% de 2) </t>
    </r>
  </si>
  <si>
    <r>
      <t xml:space="preserve">Abonar al Contratista </t>
    </r>
    <r>
      <rPr>
        <b/>
        <sz val="10"/>
        <color theme="8" tint="-0.499984740745262"/>
        <rFont val="ARIAL"/>
        <family val="2"/>
      </rPr>
      <t xml:space="preserve">(2-3) </t>
    </r>
  </si>
  <si>
    <t>Cert. REDETERMINACIÓN DE PRECIOS   Nº 2
Correspondiente al Certificado N° 2</t>
  </si>
  <si>
    <r>
      <t xml:space="preserve">Índice Mes de Presupuesto: Diciembre 
</t>
    </r>
    <r>
      <rPr>
        <b/>
        <sz val="9"/>
        <color rgb="FF000000"/>
        <rFont val="Arial"/>
        <family val="2"/>
      </rPr>
      <t>(tomamos asincrónico Noviembre 2023)</t>
    </r>
  </si>
  <si>
    <r>
      <t xml:space="preserve">Índice Mes de Ejecución: Abril
</t>
    </r>
    <r>
      <rPr>
        <b/>
        <sz val="9"/>
        <color rgb="FF000000"/>
        <rFont val="Arial"/>
        <family val="2"/>
      </rPr>
      <t>(tomamos asincrónico Marzo 2024)</t>
    </r>
  </si>
  <si>
    <t>Total Acopio: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</si>
</sst>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[$$-2C0A]#,##0.00;[$$-2C0A]\-#,##0.00"/>
    <numFmt numFmtId="167" formatCode="[$$-2C0A]\ #,##0.00;\-[$$-2C0A]\ #,##0.00"/>
  </numFmts>
  <fonts count="22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Helvetica World"/>
      <charset val="1"/>
    </font>
    <font>
      <sz val="12"/>
      <color indexed="8"/>
      <name val="Helvetica World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9"/>
      <color theme="0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499984740745262"/>
      <name val="ARIAL"/>
      <family val="2"/>
    </font>
    <font>
      <u/>
      <sz val="10"/>
      <color theme="10"/>
      <name val="Arial"/>
      <family val="2"/>
    </font>
    <font>
      <u/>
      <sz val="20"/>
      <color theme="10"/>
      <name val="Arial"/>
      <family val="2"/>
    </font>
    <font>
      <b/>
      <sz val="10"/>
      <color theme="8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name val="Arial"/>
      <family val="2"/>
    </font>
    <font>
      <b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0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4">
    <xf numFmtId="0" fontId="0" fillId="0" borderId="0">
      <alignment vertical="top"/>
    </xf>
    <xf numFmtId="9" fontId="1" fillId="0" borderId="0" applyFont="0" applyFill="0" applyBorder="0" applyAlignment="0" applyProtection="0">
      <alignment vertical="top"/>
    </xf>
    <xf numFmtId="165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</xf>
  </cellStyleXfs>
  <cellXfs count="9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10" fillId="0" borderId="0" xfId="0" applyFont="1">
      <alignment vertical="top"/>
    </xf>
    <xf numFmtId="0" fontId="0" fillId="0" borderId="0" xfId="0" applyAlignment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top"/>
    </xf>
    <xf numFmtId="10" fontId="8" fillId="0" borderId="1" xfId="1" applyNumberFormat="1" applyFont="1" applyBorder="1" applyAlignment="1">
      <alignment horizontal="right" vertical="top"/>
    </xf>
    <xf numFmtId="0" fontId="0" fillId="0" borderId="0" xfId="0" applyAlignment="1">
      <alignment horizontal="left" vertical="top"/>
    </xf>
    <xf numFmtId="165" fontId="0" fillId="0" borderId="0" xfId="2" applyFont="1" applyAlignment="1">
      <alignment vertical="top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left" vertical="center" wrapText="1" readingOrder="1"/>
    </xf>
    <xf numFmtId="0" fontId="9" fillId="4" borderId="5" xfId="0" applyFont="1" applyFill="1" applyBorder="1" applyAlignment="1">
      <alignment horizontal="center" vertical="center" wrapText="1" readingOrder="1"/>
    </xf>
    <xf numFmtId="0" fontId="0" fillId="0" borderId="5" xfId="0" applyBorder="1">
      <alignment vertical="top"/>
    </xf>
    <xf numFmtId="0" fontId="0" fillId="0" borderId="9" xfId="0" applyBorder="1">
      <alignment vertical="top"/>
    </xf>
    <xf numFmtId="164" fontId="0" fillId="0" borderId="12" xfId="2" applyNumberFormat="1" applyFont="1" applyBorder="1" applyAlignment="1">
      <alignment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9" fontId="6" fillId="0" borderId="1" xfId="1" applyFont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166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9" fontId="6" fillId="0" borderId="0" xfId="1" applyFont="1" applyBorder="1" applyAlignment="1">
      <alignment horizontal="right" vertical="center"/>
    </xf>
    <xf numFmtId="0" fontId="13" fillId="4" borderId="5" xfId="0" applyFont="1" applyFill="1" applyBorder="1" applyAlignment="1">
      <alignment horizontal="center" vertical="center" wrapText="1" readingOrder="1"/>
    </xf>
    <xf numFmtId="167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165" fontId="0" fillId="0" borderId="12" xfId="2" applyFont="1" applyBorder="1" applyAlignment="1">
      <alignment vertical="center"/>
    </xf>
    <xf numFmtId="44" fontId="0" fillId="0" borderId="12" xfId="0" applyNumberFormat="1" applyBorder="1" applyAlignment="1">
      <alignment vertical="center"/>
    </xf>
    <xf numFmtId="0" fontId="13" fillId="6" borderId="5" xfId="0" applyFont="1" applyFill="1" applyBorder="1" applyAlignment="1">
      <alignment horizontal="center" vertical="center" wrapText="1" readingOrder="1"/>
    </xf>
    <xf numFmtId="0" fontId="0" fillId="0" borderId="9" xfId="0" applyBorder="1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2" xfId="2" applyNumberFormat="1" applyFont="1" applyBorder="1" applyAlignment="1">
      <alignment vertical="center"/>
    </xf>
    <xf numFmtId="10" fontId="19" fillId="0" borderId="12" xfId="1" applyNumberFormat="1" applyFont="1" applyBorder="1" applyAlignment="1">
      <alignment vertical="top"/>
    </xf>
    <xf numFmtId="0" fontId="18" fillId="0" borderId="12" xfId="0" applyFont="1" applyBorder="1" applyAlignment="1">
      <alignment horizontal="right" vertical="center" indent="1"/>
    </xf>
    <xf numFmtId="0" fontId="15" fillId="0" borderId="12" xfId="0" applyFont="1" applyBorder="1" applyAlignment="1">
      <alignment horizontal="center" vertical="center"/>
    </xf>
    <xf numFmtId="4" fontId="20" fillId="5" borderId="19" xfId="0" applyNumberFormat="1" applyFont="1" applyFill="1" applyBorder="1" applyAlignment="1">
      <alignment vertical="center"/>
    </xf>
    <xf numFmtId="0" fontId="17" fillId="7" borderId="0" xfId="3" applyFont="1" applyFill="1" applyAlignment="1">
      <alignment vertical="center"/>
    </xf>
    <xf numFmtId="0" fontId="0" fillId="7" borderId="0" xfId="0" applyFill="1">
      <alignment vertical="top"/>
    </xf>
    <xf numFmtId="0" fontId="10" fillId="0" borderId="12" xfId="0" applyFont="1" applyBorder="1" applyAlignment="1">
      <alignment vertical="center" wrapText="1"/>
    </xf>
    <xf numFmtId="164" fontId="18" fillId="0" borderId="12" xfId="2" applyNumberFormat="1" applyFont="1" applyBorder="1" applyAlignment="1">
      <alignment vertical="top"/>
    </xf>
    <xf numFmtId="4" fontId="6" fillId="8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8" fillId="0" borderId="1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3" borderId="13" xfId="0" applyFont="1" applyFill="1" applyBorder="1" applyAlignment="1">
      <alignment horizontal="center" vertical="top"/>
    </xf>
    <xf numFmtId="0" fontId="8" fillId="3" borderId="14" xfId="0" applyFont="1" applyFill="1" applyBorder="1" applyAlignment="1">
      <alignment horizontal="center" vertical="top"/>
    </xf>
    <xf numFmtId="0" fontId="8" fillId="3" borderId="15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8" fillId="0" borderId="12" xfId="0" applyFont="1" applyBorder="1" applyAlignment="1">
      <alignment horizontal="right" vertical="top"/>
    </xf>
    <xf numFmtId="0" fontId="10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center"/>
    </xf>
    <xf numFmtId="10" fontId="8" fillId="0" borderId="12" xfId="1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top"/>
    </xf>
    <xf numFmtId="0" fontId="0" fillId="4" borderId="0" xfId="0" applyFill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 readingOrder="1"/>
    </xf>
    <xf numFmtId="0" fontId="5" fillId="4" borderId="7" xfId="0" applyFont="1" applyFill="1" applyBorder="1" applyAlignment="1">
      <alignment horizontal="left" vertical="center" wrapText="1" readingOrder="1"/>
    </xf>
    <xf numFmtId="0" fontId="5" fillId="4" borderId="8" xfId="0" applyFont="1" applyFill="1" applyBorder="1" applyAlignment="1">
      <alignment horizontal="left" vertical="center" wrapText="1" readingOrder="1"/>
    </xf>
    <xf numFmtId="0" fontId="0" fillId="4" borderId="9" xfId="0" applyFill="1" applyBorder="1" applyAlignment="1">
      <alignment horizontal="center" vertical="top"/>
    </xf>
    <xf numFmtId="0" fontId="0" fillId="0" borderId="12" xfId="0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 readingOrder="1"/>
    </xf>
    <xf numFmtId="0" fontId="10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0" fillId="0" borderId="18" xfId="0" applyFon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0" fillId="0" borderId="18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</cellXfs>
  <cellStyles count="4">
    <cellStyle name="Hipervínculo" xfId="3" builtinId="8"/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00FF00"/>
      <color rgb="FFFFC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distica.cba.gov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R70"/>
  <sheetViews>
    <sheetView showGridLines="0" tabSelected="1" topLeftCell="C7" zoomScale="91" zoomScaleNormal="91" workbookViewId="0">
      <pane ySplit="1" topLeftCell="A34" activePane="bottomLeft" state="frozen"/>
      <selection activeCell="B7" sqref="B7"/>
      <selection pane="bottomLeft" activeCell="J64" sqref="J64"/>
    </sheetView>
  </sheetViews>
  <sheetFormatPr baseColWidth="10" defaultRowHeight="12.75" customHeight="1"/>
  <cols>
    <col min="1" max="1" width="3.28515625" customWidth="1"/>
    <col min="2" max="2" width="8" customWidth="1"/>
    <col min="3" max="3" width="38.28515625" customWidth="1"/>
    <col min="4" max="4" width="5.28515625" customWidth="1"/>
    <col min="5" max="5" width="8.5703125" customWidth="1"/>
    <col min="6" max="6" width="13.7109375" customWidth="1"/>
    <col min="7" max="7" width="15.5703125" customWidth="1"/>
    <col min="8" max="8" width="10.5703125" customWidth="1"/>
    <col min="9" max="9" width="9.5703125" customWidth="1"/>
    <col min="10" max="10" width="11.7109375" customWidth="1"/>
    <col min="11" max="11" width="7.28515625" customWidth="1"/>
    <col min="12" max="12" width="9.7109375" customWidth="1"/>
    <col min="13" max="13" width="13.7109375" customWidth="1"/>
    <col min="14" max="14" width="14.85546875" customWidth="1"/>
    <col min="15" max="15" width="15.140625" customWidth="1"/>
    <col min="16" max="17" width="6.85546875" customWidth="1"/>
    <col min="18" max="18" width="15.140625" customWidth="1"/>
    <col min="19" max="257" width="6.85546875" customWidth="1"/>
  </cols>
  <sheetData>
    <row r="2" spans="2:15" ht="18" customHeight="1">
      <c r="B2" s="63" t="s">
        <v>163</v>
      </c>
      <c r="C2" s="63"/>
      <c r="D2" s="63"/>
      <c r="E2" s="63"/>
      <c r="F2" s="63"/>
      <c r="G2" s="63"/>
      <c r="H2" s="1"/>
      <c r="I2" s="1"/>
      <c r="J2" s="1"/>
      <c r="K2" s="1"/>
    </row>
    <row r="3" spans="2:15" ht="18" customHeight="1">
      <c r="B3" s="63" t="s">
        <v>160</v>
      </c>
      <c r="C3" s="63"/>
      <c r="D3" s="63"/>
      <c r="E3" s="63"/>
      <c r="F3" s="63"/>
      <c r="G3" s="63"/>
      <c r="H3" s="1"/>
      <c r="I3" s="1"/>
      <c r="J3" s="1"/>
      <c r="K3" s="1"/>
    </row>
    <row r="4" spans="2:15" ht="18" customHeight="1">
      <c r="B4" s="63" t="s">
        <v>119</v>
      </c>
      <c r="C4" s="63"/>
      <c r="D4" s="63"/>
      <c r="E4" s="63"/>
      <c r="F4" s="63"/>
      <c r="G4" s="63"/>
      <c r="H4" s="2"/>
      <c r="I4" s="1"/>
      <c r="J4" s="1"/>
      <c r="K4" s="1"/>
    </row>
    <row r="5" spans="2:15" ht="18" customHeight="1">
      <c r="B5" s="63" t="s">
        <v>161</v>
      </c>
      <c r="C5" s="63"/>
      <c r="D5" s="63"/>
      <c r="E5" s="63"/>
      <c r="F5" s="63"/>
      <c r="G5" s="63"/>
      <c r="H5" s="2"/>
      <c r="I5" s="1"/>
      <c r="J5" s="1"/>
      <c r="K5" s="1"/>
    </row>
    <row r="6" spans="2:15" ht="16.5" customHeigh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5" s="5" customFormat="1" ht="48.6" customHeight="1">
      <c r="B7" s="11" t="s">
        <v>0</v>
      </c>
      <c r="C7" s="11" t="s">
        <v>1</v>
      </c>
      <c r="D7" s="12" t="s">
        <v>2</v>
      </c>
      <c r="E7" s="13" t="s">
        <v>3</v>
      </c>
      <c r="F7" s="14" t="s">
        <v>4</v>
      </c>
      <c r="G7" s="14" t="s">
        <v>5</v>
      </c>
      <c r="H7" s="14" t="s">
        <v>120</v>
      </c>
      <c r="I7" s="14" t="s">
        <v>121</v>
      </c>
      <c r="J7" s="14" t="s">
        <v>122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131</v>
      </c>
    </row>
    <row r="8" spans="2:15" s="5" customFormat="1" ht="20.100000000000001" customHeight="1">
      <c r="B8" s="20" t="s">
        <v>10</v>
      </c>
      <c r="C8" s="21" t="s">
        <v>11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2:15" s="5" customFormat="1" ht="20.100000000000001" customHeight="1">
      <c r="B9" s="23" t="s">
        <v>12</v>
      </c>
      <c r="C9" s="23" t="s">
        <v>13</v>
      </c>
      <c r="D9" s="24" t="s">
        <v>14</v>
      </c>
      <c r="E9" s="25">
        <v>1</v>
      </c>
      <c r="F9" s="26">
        <f>33153.69*3.9</f>
        <v>129299.391</v>
      </c>
      <c r="G9" s="26">
        <f>E9*F9</f>
        <v>129299.391</v>
      </c>
      <c r="H9" s="25">
        <v>1</v>
      </c>
      <c r="I9" s="62">
        <v>0</v>
      </c>
      <c r="J9" s="25">
        <f>H9+I9</f>
        <v>1</v>
      </c>
      <c r="K9" s="27">
        <f>I9/E9</f>
        <v>0</v>
      </c>
      <c r="L9" s="27">
        <f>J9/E9</f>
        <v>1</v>
      </c>
      <c r="M9" s="26">
        <f>H9*F9</f>
        <v>129299.391</v>
      </c>
      <c r="N9" s="26">
        <f>I9*F9</f>
        <v>0</v>
      </c>
      <c r="O9" s="26">
        <f>M9+N9</f>
        <v>129299.391</v>
      </c>
    </row>
    <row r="10" spans="2:15" s="5" customFormat="1" ht="20.100000000000001" customHeight="1">
      <c r="B10" s="20" t="s">
        <v>15</v>
      </c>
      <c r="C10" s="21" t="s">
        <v>16</v>
      </c>
      <c r="D10" s="22"/>
      <c r="E10" s="22"/>
      <c r="F10" s="22"/>
      <c r="G10" s="22"/>
      <c r="H10" s="22"/>
      <c r="I10" s="22"/>
      <c r="J10" s="22"/>
      <c r="K10" s="22"/>
      <c r="L10" s="28"/>
      <c r="M10" s="22"/>
      <c r="N10" s="22"/>
      <c r="O10" s="22"/>
    </row>
    <row r="11" spans="2:15" s="5" customFormat="1" ht="20.100000000000001" customHeight="1">
      <c r="B11" s="23" t="s">
        <v>17</v>
      </c>
      <c r="C11" s="23" t="s">
        <v>18</v>
      </c>
      <c r="D11" s="24" t="s">
        <v>19</v>
      </c>
      <c r="E11" s="25">
        <v>55.08</v>
      </c>
      <c r="F11" s="26">
        <v>2150</v>
      </c>
      <c r="G11" s="26">
        <f t="shared" ref="G11:G13" si="0">E11*F11</f>
        <v>118422</v>
      </c>
      <c r="H11" s="25">
        <v>55.08</v>
      </c>
      <c r="I11" s="62">
        <v>0</v>
      </c>
      <c r="J11" s="25">
        <f>H11+I11</f>
        <v>55.08</v>
      </c>
      <c r="K11" s="27">
        <f t="shared" ref="K11:K17" si="1">I11/E11</f>
        <v>0</v>
      </c>
      <c r="L11" s="27">
        <f t="shared" ref="L11:L17" si="2">J11/E11</f>
        <v>1</v>
      </c>
      <c r="M11" s="26">
        <f>H11*F11</f>
        <v>118422</v>
      </c>
      <c r="N11" s="26">
        <f t="shared" ref="N11:N13" si="3">I11*F11</f>
        <v>0</v>
      </c>
      <c r="O11" s="26">
        <f t="shared" ref="O11:O13" si="4">M11+N11</f>
        <v>118422</v>
      </c>
    </row>
    <row r="12" spans="2:15" s="5" customFormat="1" ht="20.100000000000001" customHeight="1">
      <c r="B12" s="23" t="s">
        <v>20</v>
      </c>
      <c r="C12" s="23" t="s">
        <v>21</v>
      </c>
      <c r="D12" s="24" t="s">
        <v>19</v>
      </c>
      <c r="E12" s="25">
        <v>39.26</v>
      </c>
      <c r="F12" s="26">
        <v>3200</v>
      </c>
      <c r="G12" s="26">
        <f t="shared" si="0"/>
        <v>125632</v>
      </c>
      <c r="H12" s="25">
        <v>39.26</v>
      </c>
      <c r="I12" s="62">
        <v>0</v>
      </c>
      <c r="J12" s="25">
        <f t="shared" ref="J12:J13" si="5">H12+I12</f>
        <v>39.26</v>
      </c>
      <c r="K12" s="27">
        <f>I12/E12</f>
        <v>0</v>
      </c>
      <c r="L12" s="27">
        <f t="shared" si="2"/>
        <v>1</v>
      </c>
      <c r="M12" s="26">
        <f t="shared" ref="M12:M17" si="6">H12*F12</f>
        <v>125632</v>
      </c>
      <c r="N12" s="26">
        <f t="shared" si="3"/>
        <v>0</v>
      </c>
      <c r="O12" s="26">
        <f t="shared" si="4"/>
        <v>125632</v>
      </c>
    </row>
    <row r="13" spans="2:15" s="5" customFormat="1" ht="20.100000000000001" customHeight="1">
      <c r="B13" s="23" t="s">
        <v>22</v>
      </c>
      <c r="C13" s="23" t="s">
        <v>23</v>
      </c>
      <c r="D13" s="24" t="s">
        <v>19</v>
      </c>
      <c r="E13" s="25">
        <v>90.14</v>
      </c>
      <c r="F13" s="26">
        <v>3200</v>
      </c>
      <c r="G13" s="26">
        <f t="shared" si="0"/>
        <v>288448</v>
      </c>
      <c r="H13" s="25">
        <v>90.14</v>
      </c>
      <c r="I13" s="62">
        <v>0</v>
      </c>
      <c r="J13" s="25">
        <f t="shared" si="5"/>
        <v>90.14</v>
      </c>
      <c r="K13" s="27">
        <f t="shared" si="1"/>
        <v>0</v>
      </c>
      <c r="L13" s="27">
        <f t="shared" si="2"/>
        <v>1</v>
      </c>
      <c r="M13" s="26">
        <f t="shared" si="6"/>
        <v>288448</v>
      </c>
      <c r="N13" s="26">
        <f t="shared" si="3"/>
        <v>0</v>
      </c>
      <c r="O13" s="26">
        <f t="shared" si="4"/>
        <v>288448</v>
      </c>
    </row>
    <row r="14" spans="2:15" s="5" customFormat="1" ht="20.100000000000001" customHeight="1">
      <c r="B14" s="29" t="s">
        <v>24</v>
      </c>
      <c r="C14" s="21" t="s">
        <v>127</v>
      </c>
      <c r="D14" s="22"/>
      <c r="E14" s="22"/>
      <c r="F14" s="22"/>
      <c r="G14" s="22"/>
      <c r="H14" s="22"/>
      <c r="I14" s="22"/>
      <c r="J14" s="22"/>
      <c r="K14" s="22"/>
      <c r="L14" s="28"/>
      <c r="M14" s="22"/>
      <c r="N14" s="22"/>
      <c r="O14" s="22"/>
    </row>
    <row r="15" spans="2:15" s="5" customFormat="1" ht="20.100000000000001" customHeight="1">
      <c r="B15" s="30" t="s">
        <v>130</v>
      </c>
      <c r="C15" s="23" t="s">
        <v>25</v>
      </c>
      <c r="D15" s="24" t="s">
        <v>19</v>
      </c>
      <c r="E15" s="25">
        <v>480</v>
      </c>
      <c r="F15" s="26">
        <v>1800</v>
      </c>
      <c r="G15" s="26">
        <f>E15*F15</f>
        <v>864000</v>
      </c>
      <c r="H15" s="25">
        <v>480</v>
      </c>
      <c r="I15" s="62">
        <v>0</v>
      </c>
      <c r="J15" s="25">
        <f>H15+I15</f>
        <v>480</v>
      </c>
      <c r="K15" s="27">
        <f t="shared" si="1"/>
        <v>0</v>
      </c>
      <c r="L15" s="27">
        <f>J15/E15</f>
        <v>1</v>
      </c>
      <c r="M15" s="26">
        <f t="shared" si="6"/>
        <v>864000</v>
      </c>
      <c r="N15" s="26">
        <f>I15*F15</f>
        <v>0</v>
      </c>
      <c r="O15" s="26">
        <f>M15+N15</f>
        <v>864000</v>
      </c>
    </row>
    <row r="16" spans="2:15" s="5" customFormat="1" ht="20.100000000000001" customHeight="1">
      <c r="B16" s="29" t="s">
        <v>26</v>
      </c>
      <c r="C16" s="21" t="s">
        <v>128</v>
      </c>
      <c r="D16" s="22"/>
      <c r="E16" s="22"/>
      <c r="F16" s="22"/>
      <c r="G16" s="22"/>
      <c r="H16" s="22"/>
      <c r="I16" s="22"/>
      <c r="J16" s="22"/>
      <c r="K16" s="22"/>
      <c r="L16" s="28"/>
      <c r="M16" s="22"/>
      <c r="N16" s="22"/>
      <c r="O16" s="22"/>
    </row>
    <row r="17" spans="2:18" s="5" customFormat="1" ht="20.100000000000001" customHeight="1">
      <c r="B17" s="30" t="s">
        <v>129</v>
      </c>
      <c r="C17" s="23" t="s">
        <v>27</v>
      </c>
      <c r="D17" s="24" t="s">
        <v>14</v>
      </c>
      <c r="E17" s="25">
        <v>1</v>
      </c>
      <c r="F17" s="26">
        <f>12944.01*9</f>
        <v>116496.09</v>
      </c>
      <c r="G17" s="26">
        <f>E17*F17</f>
        <v>116496.09</v>
      </c>
      <c r="H17" s="25">
        <v>1</v>
      </c>
      <c r="I17" s="62">
        <v>0</v>
      </c>
      <c r="J17" s="25">
        <v>0</v>
      </c>
      <c r="K17" s="27">
        <f t="shared" si="1"/>
        <v>0</v>
      </c>
      <c r="L17" s="27">
        <f t="shared" si="2"/>
        <v>0</v>
      </c>
      <c r="M17" s="26">
        <f t="shared" si="6"/>
        <v>116496.09</v>
      </c>
      <c r="N17" s="26">
        <f>I17*F17</f>
        <v>0</v>
      </c>
      <c r="O17" s="26">
        <f>M17+N17</f>
        <v>116496.09</v>
      </c>
    </row>
    <row r="18" spans="2:18" s="5" customFormat="1" ht="20.100000000000001" customHeight="1">
      <c r="B18" s="20" t="s">
        <v>28</v>
      </c>
      <c r="C18" s="21" t="s">
        <v>29</v>
      </c>
      <c r="D18" s="22"/>
      <c r="E18" s="22"/>
      <c r="F18" s="22"/>
      <c r="G18" s="22"/>
      <c r="H18" s="22"/>
      <c r="I18" s="22"/>
      <c r="J18" s="28"/>
      <c r="K18" s="28"/>
      <c r="L18" s="28"/>
      <c r="M18" s="22"/>
      <c r="N18" s="22"/>
      <c r="O18" s="22"/>
    </row>
    <row r="19" spans="2:18" s="5" customFormat="1" ht="20.100000000000001" customHeight="1">
      <c r="B19" s="23" t="s">
        <v>30</v>
      </c>
      <c r="C19" s="23" t="s">
        <v>31</v>
      </c>
      <c r="D19" s="44" t="s">
        <v>165</v>
      </c>
      <c r="E19" s="25">
        <v>8</v>
      </c>
      <c r="F19" s="26">
        <v>21900</v>
      </c>
      <c r="G19" s="26">
        <f>E19*F19</f>
        <v>175200</v>
      </c>
      <c r="H19" s="25">
        <v>1</v>
      </c>
      <c r="I19" s="62">
        <v>0</v>
      </c>
      <c r="J19" s="25">
        <f>H19+I19</f>
        <v>1</v>
      </c>
      <c r="K19" s="27">
        <f>I19/E19</f>
        <v>0</v>
      </c>
      <c r="L19" s="27">
        <f>J19/E19</f>
        <v>0.125</v>
      </c>
      <c r="M19" s="26">
        <f>H19*F19</f>
        <v>21900</v>
      </c>
      <c r="N19" s="26">
        <f>I19*F19</f>
        <v>0</v>
      </c>
      <c r="O19" s="26">
        <f>M19+N19</f>
        <v>21900</v>
      </c>
    </row>
    <row r="20" spans="2:18" s="5" customFormat="1" ht="20.100000000000001" customHeight="1">
      <c r="B20" s="20" t="s">
        <v>32</v>
      </c>
      <c r="C20" s="21" t="s">
        <v>33</v>
      </c>
      <c r="D20" s="22"/>
      <c r="E20" s="22"/>
      <c r="F20" s="22"/>
      <c r="G20" s="22"/>
      <c r="H20" s="22"/>
      <c r="I20" s="22"/>
      <c r="J20" s="28"/>
      <c r="K20" s="28"/>
      <c r="L20" s="28"/>
      <c r="M20" s="22"/>
      <c r="N20" s="22"/>
      <c r="O20" s="22"/>
    </row>
    <row r="21" spans="2:18" s="5" customFormat="1" ht="20.100000000000001" customHeight="1">
      <c r="B21" s="23" t="s">
        <v>34</v>
      </c>
      <c r="C21" s="23" t="s">
        <v>35</v>
      </c>
      <c r="D21" s="24" t="s">
        <v>36</v>
      </c>
      <c r="E21" s="25">
        <v>0.81</v>
      </c>
      <c r="F21" s="26">
        <v>58900</v>
      </c>
      <c r="G21" s="26">
        <f>E21*F21</f>
        <v>47709</v>
      </c>
      <c r="H21" s="25">
        <v>0</v>
      </c>
      <c r="I21" s="62">
        <f>E21</f>
        <v>0.81</v>
      </c>
      <c r="J21" s="25">
        <f>H21+I21</f>
        <v>0.81</v>
      </c>
      <c r="K21" s="27">
        <f>I21/E21</f>
        <v>1</v>
      </c>
      <c r="L21" s="27">
        <f>J21/E21</f>
        <v>1</v>
      </c>
      <c r="M21" s="26">
        <f>H21*F21</f>
        <v>0</v>
      </c>
      <c r="N21" s="26">
        <f>I21*F21</f>
        <v>47709</v>
      </c>
      <c r="O21" s="26">
        <f>M21+N21</f>
        <v>47709</v>
      </c>
    </row>
    <row r="22" spans="2:18" s="5" customFormat="1" ht="20.100000000000001" customHeight="1">
      <c r="B22" s="20" t="s">
        <v>37</v>
      </c>
      <c r="C22" s="21" t="s">
        <v>38</v>
      </c>
      <c r="D22" s="22"/>
      <c r="E22" s="22"/>
      <c r="F22" s="22"/>
      <c r="G22" s="22"/>
      <c r="H22" s="22"/>
      <c r="I22" s="22"/>
      <c r="J22" s="28"/>
      <c r="K22" s="28"/>
      <c r="L22" s="28"/>
      <c r="M22" s="22"/>
      <c r="N22" s="22"/>
      <c r="O22" s="22"/>
    </row>
    <row r="23" spans="2:18" s="5" customFormat="1" ht="20.100000000000001" customHeight="1">
      <c r="B23" s="23" t="s">
        <v>39</v>
      </c>
      <c r="C23" s="23" t="s">
        <v>40</v>
      </c>
      <c r="D23" s="24" t="s">
        <v>19</v>
      </c>
      <c r="E23" s="25">
        <v>167.52</v>
      </c>
      <c r="F23" s="26">
        <v>9012</v>
      </c>
      <c r="G23" s="26">
        <f t="shared" ref="G23:G26" si="7">E23*F23</f>
        <v>1509690.24</v>
      </c>
      <c r="H23" s="25">
        <v>0</v>
      </c>
      <c r="I23" s="62">
        <f>E23</f>
        <v>167.52</v>
      </c>
      <c r="J23" s="25">
        <f t="shared" ref="J23:J26" si="8">H23+I23</f>
        <v>167.52</v>
      </c>
      <c r="K23" s="27">
        <f>I23/E23</f>
        <v>1</v>
      </c>
      <c r="L23" s="27">
        <f>J23/E23</f>
        <v>1</v>
      </c>
      <c r="M23" s="26">
        <f>H23*F23</f>
        <v>0</v>
      </c>
      <c r="N23" s="26">
        <f>I23*F23</f>
        <v>1509690.24</v>
      </c>
      <c r="O23" s="26">
        <f t="shared" ref="O23:O26" si="9">M23+N23</f>
        <v>1509690.24</v>
      </c>
    </row>
    <row r="24" spans="2:18" s="5" customFormat="1" ht="20.100000000000001" customHeight="1">
      <c r="B24" s="23" t="s">
        <v>41</v>
      </c>
      <c r="C24" s="23" t="s">
        <v>42</v>
      </c>
      <c r="D24" s="24" t="s">
        <v>19</v>
      </c>
      <c r="E24" s="25">
        <v>193.4</v>
      </c>
      <c r="F24" s="26">
        <v>8790</v>
      </c>
      <c r="G24" s="26">
        <f t="shared" si="7"/>
        <v>1699986</v>
      </c>
      <c r="H24" s="25">
        <v>0</v>
      </c>
      <c r="I24" s="62">
        <f t="shared" ref="I24:I30" si="10">E24</f>
        <v>193.4</v>
      </c>
      <c r="J24" s="25">
        <f t="shared" si="8"/>
        <v>193.4</v>
      </c>
      <c r="K24" s="27">
        <f>I24/E24</f>
        <v>1</v>
      </c>
      <c r="L24" s="27">
        <f>J24/E24</f>
        <v>1</v>
      </c>
      <c r="M24" s="26">
        <f>H24*F24</f>
        <v>0</v>
      </c>
      <c r="N24" s="26">
        <f>I24*F24</f>
        <v>1699986</v>
      </c>
      <c r="O24" s="26">
        <f t="shared" si="9"/>
        <v>1699986</v>
      </c>
    </row>
    <row r="25" spans="2:18" s="5" customFormat="1" ht="20.100000000000001" customHeight="1">
      <c r="B25" s="23" t="s">
        <v>43</v>
      </c>
      <c r="C25" s="23" t="s">
        <v>44</v>
      </c>
      <c r="D25" s="24" t="s">
        <v>19</v>
      </c>
      <c r="E25" s="25">
        <v>73.13600000000001</v>
      </c>
      <c r="F25" s="36">
        <v>10500</v>
      </c>
      <c r="G25" s="26">
        <f t="shared" si="7"/>
        <v>767928.00000000012</v>
      </c>
      <c r="H25" s="25">
        <v>0</v>
      </c>
      <c r="I25" s="62">
        <f t="shared" si="10"/>
        <v>73.13600000000001</v>
      </c>
      <c r="J25" s="25">
        <f t="shared" si="8"/>
        <v>73.13600000000001</v>
      </c>
      <c r="K25" s="27">
        <f>I25/E25</f>
        <v>1</v>
      </c>
      <c r="L25" s="27">
        <f>J25/E25</f>
        <v>1</v>
      </c>
      <c r="M25" s="26">
        <f>H25*F25</f>
        <v>0</v>
      </c>
      <c r="N25" s="26">
        <f>I25*F25</f>
        <v>767928.00000000012</v>
      </c>
      <c r="O25" s="26">
        <f t="shared" si="9"/>
        <v>767928.00000000012</v>
      </c>
      <c r="R25" s="43">
        <f>F25*3</f>
        <v>31500</v>
      </c>
    </row>
    <row r="26" spans="2:18" s="5" customFormat="1" ht="20.100000000000001" customHeight="1">
      <c r="B26" s="23" t="s">
        <v>45</v>
      </c>
      <c r="C26" s="23" t="s">
        <v>46</v>
      </c>
      <c r="D26" s="24" t="s">
        <v>19</v>
      </c>
      <c r="E26" s="25">
        <v>6.48</v>
      </c>
      <c r="F26" s="26">
        <v>14500</v>
      </c>
      <c r="G26" s="26">
        <f t="shared" si="7"/>
        <v>93960</v>
      </c>
      <c r="H26" s="25">
        <v>0</v>
      </c>
      <c r="I26" s="62">
        <f t="shared" si="10"/>
        <v>6.48</v>
      </c>
      <c r="J26" s="25">
        <f t="shared" si="8"/>
        <v>6.48</v>
      </c>
      <c r="K26" s="27">
        <f>I26/E26</f>
        <v>1</v>
      </c>
      <c r="L26" s="27">
        <f>J26/E26</f>
        <v>1</v>
      </c>
      <c r="M26" s="26">
        <f>H26*F26</f>
        <v>0</v>
      </c>
      <c r="N26" s="26">
        <f>I26*F26</f>
        <v>93960</v>
      </c>
      <c r="O26" s="26">
        <f t="shared" si="9"/>
        <v>93960</v>
      </c>
      <c r="R26" s="43">
        <f t="shared" ref="R26:R63" si="11">F26*3</f>
        <v>43500</v>
      </c>
    </row>
    <row r="27" spans="2:18" s="5" customFormat="1" ht="20.100000000000001" customHeight="1">
      <c r="B27" s="20" t="s">
        <v>47</v>
      </c>
      <c r="C27" s="21" t="s">
        <v>48</v>
      </c>
      <c r="D27" s="22"/>
      <c r="E27" s="22"/>
      <c r="F27" s="22"/>
      <c r="G27" s="22"/>
      <c r="H27" s="22"/>
      <c r="I27" s="22"/>
      <c r="J27" s="28"/>
      <c r="K27" s="28"/>
      <c r="L27" s="28"/>
      <c r="M27" s="22"/>
      <c r="N27" s="22"/>
      <c r="O27" s="22"/>
      <c r="R27" s="43">
        <f t="shared" si="11"/>
        <v>0</v>
      </c>
    </row>
    <row r="28" spans="2:18" s="5" customFormat="1" ht="20.100000000000001" customHeight="1">
      <c r="B28" s="23" t="s">
        <v>49</v>
      </c>
      <c r="C28" s="23" t="s">
        <v>50</v>
      </c>
      <c r="D28" s="24" t="s">
        <v>19</v>
      </c>
      <c r="E28" s="25">
        <v>68.8</v>
      </c>
      <c r="F28" s="26">
        <v>19000</v>
      </c>
      <c r="G28" s="26">
        <f>E28*F28</f>
        <v>1307200</v>
      </c>
      <c r="H28" s="25">
        <v>0</v>
      </c>
      <c r="I28" s="62">
        <f t="shared" si="10"/>
        <v>68.8</v>
      </c>
      <c r="J28" s="25">
        <f>H28+I28</f>
        <v>68.8</v>
      </c>
      <c r="K28" s="27">
        <f>I28/E28</f>
        <v>1</v>
      </c>
      <c r="L28" s="27">
        <f>J28/E28</f>
        <v>1</v>
      </c>
      <c r="M28" s="26">
        <f>H28*F28</f>
        <v>0</v>
      </c>
      <c r="N28" s="26">
        <f>I28*F28</f>
        <v>1307200</v>
      </c>
      <c r="O28" s="26">
        <f>M28+N28</f>
        <v>1307200</v>
      </c>
      <c r="R28" s="43">
        <f t="shared" si="11"/>
        <v>57000</v>
      </c>
    </row>
    <row r="29" spans="2:18" s="5" customFormat="1" ht="20.100000000000001" customHeight="1">
      <c r="B29" s="20" t="s">
        <v>51</v>
      </c>
      <c r="C29" s="21" t="s">
        <v>52</v>
      </c>
      <c r="D29" s="22"/>
      <c r="E29" s="22"/>
      <c r="F29" s="22"/>
      <c r="G29" s="22"/>
      <c r="H29" s="22"/>
      <c r="I29" s="22"/>
      <c r="J29" s="28"/>
      <c r="K29" s="28"/>
      <c r="L29" s="28"/>
      <c r="M29" s="22"/>
      <c r="N29" s="22"/>
      <c r="O29" s="22"/>
      <c r="R29" s="43">
        <f t="shared" si="11"/>
        <v>0</v>
      </c>
    </row>
    <row r="30" spans="2:18" s="5" customFormat="1" ht="20.100000000000001" customHeight="1">
      <c r="B30" s="23" t="s">
        <v>53</v>
      </c>
      <c r="C30" s="23" t="s">
        <v>54</v>
      </c>
      <c r="D30" s="24" t="s">
        <v>19</v>
      </c>
      <c r="E30" s="25">
        <v>126.4</v>
      </c>
      <c r="F30" s="26">
        <v>20040</v>
      </c>
      <c r="G30" s="26">
        <f>E30*F30</f>
        <v>2533056</v>
      </c>
      <c r="H30" s="25">
        <v>0</v>
      </c>
      <c r="I30" s="62">
        <f t="shared" si="10"/>
        <v>126.4</v>
      </c>
      <c r="J30" s="25">
        <f>H30+I30</f>
        <v>126.4</v>
      </c>
      <c r="K30" s="27">
        <f>I30/E30</f>
        <v>1</v>
      </c>
      <c r="L30" s="27">
        <f>J30/E30</f>
        <v>1</v>
      </c>
      <c r="M30" s="26">
        <f>H30*F30</f>
        <v>0</v>
      </c>
      <c r="N30" s="26">
        <f>I30*F30</f>
        <v>2533056</v>
      </c>
      <c r="O30" s="26">
        <f>M30+N30</f>
        <v>2533056</v>
      </c>
      <c r="R30" s="43">
        <f t="shared" si="11"/>
        <v>60120</v>
      </c>
    </row>
    <row r="31" spans="2:18" s="5" customFormat="1" ht="20.100000000000001" customHeight="1">
      <c r="B31" s="20" t="s">
        <v>55</v>
      </c>
      <c r="C31" s="21" t="s">
        <v>56</v>
      </c>
      <c r="D31" s="22"/>
      <c r="E31" s="22"/>
      <c r="F31" s="22"/>
      <c r="G31" s="22"/>
      <c r="H31" s="22"/>
      <c r="I31" s="22"/>
      <c r="J31" s="28"/>
      <c r="K31" s="28"/>
      <c r="L31" s="28"/>
      <c r="M31" s="22"/>
      <c r="N31" s="22"/>
      <c r="O31" s="22"/>
      <c r="R31" s="43">
        <f t="shared" si="11"/>
        <v>0</v>
      </c>
    </row>
    <row r="32" spans="2:18" s="5" customFormat="1" ht="20.100000000000001" customHeight="1">
      <c r="B32" s="23" t="s">
        <v>57</v>
      </c>
      <c r="C32" s="23" t="s">
        <v>58</v>
      </c>
      <c r="D32" s="24" t="s">
        <v>19</v>
      </c>
      <c r="E32" s="25">
        <v>129.30000000000001</v>
      </c>
      <c r="F32" s="26">
        <v>10580</v>
      </c>
      <c r="G32" s="26">
        <f>E32*F32</f>
        <v>1367994.0000000002</v>
      </c>
      <c r="H32" s="25">
        <v>0</v>
      </c>
      <c r="I32" s="62">
        <v>0</v>
      </c>
      <c r="J32" s="25">
        <f>H32+I32</f>
        <v>0</v>
      </c>
      <c r="K32" s="27">
        <f>I32/E32</f>
        <v>0</v>
      </c>
      <c r="L32" s="27">
        <f>J32/E32</f>
        <v>0</v>
      </c>
      <c r="M32" s="26">
        <f>H32*F32</f>
        <v>0</v>
      </c>
      <c r="N32" s="26">
        <f>I32*F32</f>
        <v>0</v>
      </c>
      <c r="O32" s="26">
        <f>M32+N32</f>
        <v>0</v>
      </c>
      <c r="R32" s="43">
        <f t="shared" si="11"/>
        <v>31740</v>
      </c>
    </row>
    <row r="33" spans="2:18" s="5" customFormat="1" ht="20.100000000000001" customHeight="1">
      <c r="B33" s="20" t="s">
        <v>59</v>
      </c>
      <c r="C33" s="21" t="s">
        <v>60</v>
      </c>
      <c r="D33" s="22"/>
      <c r="E33" s="22"/>
      <c r="F33" s="22"/>
      <c r="G33" s="22"/>
      <c r="H33" s="22"/>
      <c r="I33" s="22"/>
      <c r="J33" s="28"/>
      <c r="K33" s="28"/>
      <c r="L33" s="28"/>
      <c r="M33" s="22"/>
      <c r="N33" s="22"/>
      <c r="O33" s="22"/>
      <c r="R33" s="43">
        <f t="shared" si="11"/>
        <v>0</v>
      </c>
    </row>
    <row r="34" spans="2:18" s="5" customFormat="1" ht="20.100000000000001" customHeight="1">
      <c r="B34" s="23" t="s">
        <v>61</v>
      </c>
      <c r="C34" s="23" t="s">
        <v>62</v>
      </c>
      <c r="D34" s="24" t="s">
        <v>19</v>
      </c>
      <c r="E34" s="25">
        <v>39.159999999999997</v>
      </c>
      <c r="F34" s="26">
        <v>29090</v>
      </c>
      <c r="G34" s="26">
        <f t="shared" ref="G34:G38" si="12">E34*F34</f>
        <v>1139164.3999999999</v>
      </c>
      <c r="H34" s="25">
        <v>0</v>
      </c>
      <c r="I34" s="62">
        <v>0</v>
      </c>
      <c r="J34" s="25">
        <f t="shared" ref="J34:J38" si="13">H34+I34</f>
        <v>0</v>
      </c>
      <c r="K34" s="27">
        <f>I34/E34</f>
        <v>0</v>
      </c>
      <c r="L34" s="27">
        <f>J34/E34</f>
        <v>0</v>
      </c>
      <c r="M34" s="26">
        <f>H34*F34</f>
        <v>0</v>
      </c>
      <c r="N34" s="26">
        <f>I34*F34</f>
        <v>0</v>
      </c>
      <c r="O34" s="26">
        <f t="shared" ref="O34:O38" si="14">M34+N34</f>
        <v>0</v>
      </c>
      <c r="R34" s="43">
        <f t="shared" si="11"/>
        <v>87270</v>
      </c>
    </row>
    <row r="35" spans="2:18" s="5" customFormat="1" ht="20.100000000000001" customHeight="1">
      <c r="B35" s="23" t="s">
        <v>63</v>
      </c>
      <c r="C35" s="23" t="s">
        <v>64</v>
      </c>
      <c r="D35" s="24" t="s">
        <v>19</v>
      </c>
      <c r="E35" s="25">
        <v>51.7</v>
      </c>
      <c r="F35" s="26">
        <v>25000</v>
      </c>
      <c r="G35" s="26">
        <f t="shared" si="12"/>
        <v>1292500</v>
      </c>
      <c r="H35" s="25">
        <v>0</v>
      </c>
      <c r="I35" s="62">
        <v>0</v>
      </c>
      <c r="J35" s="25">
        <f t="shared" si="13"/>
        <v>0</v>
      </c>
      <c r="K35" s="27">
        <f>I35/E35</f>
        <v>0</v>
      </c>
      <c r="L35" s="27">
        <f>J35/E35</f>
        <v>0</v>
      </c>
      <c r="M35" s="26">
        <f>H35*F35</f>
        <v>0</v>
      </c>
      <c r="N35" s="26">
        <f>I35*F35</f>
        <v>0</v>
      </c>
      <c r="O35" s="26">
        <f t="shared" si="14"/>
        <v>0</v>
      </c>
      <c r="R35" s="43">
        <f t="shared" si="11"/>
        <v>75000</v>
      </c>
    </row>
    <row r="36" spans="2:18" s="5" customFormat="1" ht="20.100000000000001" customHeight="1">
      <c r="B36" s="23" t="s">
        <v>65</v>
      </c>
      <c r="C36" s="45" t="s">
        <v>166</v>
      </c>
      <c r="D36" s="24" t="s">
        <v>19</v>
      </c>
      <c r="E36" s="25">
        <v>164.44</v>
      </c>
      <c r="F36" s="26">
        <v>38511</v>
      </c>
      <c r="G36" s="26">
        <f>E36*F36</f>
        <v>6332748.8399999999</v>
      </c>
      <c r="H36" s="25">
        <v>0</v>
      </c>
      <c r="I36" s="62">
        <v>0</v>
      </c>
      <c r="J36" s="25">
        <f t="shared" si="13"/>
        <v>0</v>
      </c>
      <c r="K36" s="27">
        <f>I36/E36</f>
        <v>0</v>
      </c>
      <c r="L36" s="27">
        <f>J36/E36</f>
        <v>0</v>
      </c>
      <c r="M36" s="26">
        <f>H36*F36</f>
        <v>0</v>
      </c>
      <c r="N36" s="26">
        <f>I36*F36</f>
        <v>0</v>
      </c>
      <c r="O36" s="26">
        <f t="shared" si="14"/>
        <v>0</v>
      </c>
      <c r="R36" s="43">
        <f t="shared" si="11"/>
        <v>115533</v>
      </c>
    </row>
    <row r="37" spans="2:18" s="5" customFormat="1" ht="20.100000000000001" customHeight="1">
      <c r="B37" s="23" t="s">
        <v>66</v>
      </c>
      <c r="C37" s="23" t="s">
        <v>67</v>
      </c>
      <c r="D37" s="24" t="s">
        <v>19</v>
      </c>
      <c r="E37" s="25">
        <v>35.42</v>
      </c>
      <c r="F37" s="26">
        <v>37900</v>
      </c>
      <c r="G37" s="26">
        <f t="shared" si="12"/>
        <v>1342418</v>
      </c>
      <c r="H37" s="25">
        <v>0</v>
      </c>
      <c r="I37" s="62">
        <v>0</v>
      </c>
      <c r="J37" s="25">
        <f t="shared" si="13"/>
        <v>0</v>
      </c>
      <c r="K37" s="27">
        <f>I37/E37</f>
        <v>0</v>
      </c>
      <c r="L37" s="27">
        <f>J37/E37</f>
        <v>0</v>
      </c>
      <c r="M37" s="26">
        <f>H37*F37</f>
        <v>0</v>
      </c>
      <c r="N37" s="26">
        <f>I37*F37</f>
        <v>0</v>
      </c>
      <c r="O37" s="26">
        <f t="shared" si="14"/>
        <v>0</v>
      </c>
      <c r="R37" s="43">
        <f t="shared" si="11"/>
        <v>113700</v>
      </c>
    </row>
    <row r="38" spans="2:18" s="5" customFormat="1" ht="20.100000000000001" customHeight="1">
      <c r="B38" s="23" t="s">
        <v>68</v>
      </c>
      <c r="C38" s="23" t="s">
        <v>69</v>
      </c>
      <c r="D38" s="24" t="s">
        <v>19</v>
      </c>
      <c r="E38" s="25">
        <v>54.72</v>
      </c>
      <c r="F38" s="26">
        <v>40900</v>
      </c>
      <c r="G38" s="26">
        <f t="shared" si="12"/>
        <v>2238048</v>
      </c>
      <c r="H38" s="25">
        <v>0</v>
      </c>
      <c r="I38" s="62">
        <v>0</v>
      </c>
      <c r="J38" s="25">
        <f t="shared" si="13"/>
        <v>0</v>
      </c>
      <c r="K38" s="27">
        <f>I38/E38</f>
        <v>0</v>
      </c>
      <c r="L38" s="27">
        <f>J38/E38</f>
        <v>0</v>
      </c>
      <c r="M38" s="26">
        <f>H38*F38</f>
        <v>0</v>
      </c>
      <c r="N38" s="26">
        <f>I38*F38</f>
        <v>0</v>
      </c>
      <c r="O38" s="26">
        <f t="shared" si="14"/>
        <v>0</v>
      </c>
      <c r="R38" s="43">
        <f t="shared" si="11"/>
        <v>122700</v>
      </c>
    </row>
    <row r="39" spans="2:18" s="5" customFormat="1" ht="20.100000000000001" customHeight="1">
      <c r="B39" s="20" t="s">
        <v>70</v>
      </c>
      <c r="C39" s="21" t="s">
        <v>71</v>
      </c>
      <c r="D39" s="22"/>
      <c r="E39" s="22"/>
      <c r="F39" s="22"/>
      <c r="G39" s="22"/>
      <c r="H39" s="22"/>
      <c r="I39" s="22"/>
      <c r="J39" s="28"/>
      <c r="K39" s="28"/>
      <c r="L39" s="28"/>
      <c r="M39" s="22"/>
      <c r="N39" s="22"/>
      <c r="O39" s="22"/>
      <c r="R39" s="43">
        <f t="shared" si="11"/>
        <v>0</v>
      </c>
    </row>
    <row r="40" spans="2:18" s="5" customFormat="1" ht="20.100000000000001" customHeight="1">
      <c r="B40" s="23" t="s">
        <v>72</v>
      </c>
      <c r="C40" s="23" t="s">
        <v>73</v>
      </c>
      <c r="D40" s="24" t="s">
        <v>19</v>
      </c>
      <c r="E40" s="25">
        <v>102.73200000000001</v>
      </c>
      <c r="F40" s="26">
        <v>32300</v>
      </c>
      <c r="G40" s="26">
        <f>E40*F40</f>
        <v>3318243.6000000006</v>
      </c>
      <c r="H40" s="25">
        <v>0</v>
      </c>
      <c r="I40" s="62">
        <v>0</v>
      </c>
      <c r="J40" s="25">
        <f>H40+I40</f>
        <v>0</v>
      </c>
      <c r="K40" s="27">
        <f>I40/E40</f>
        <v>0</v>
      </c>
      <c r="L40" s="27">
        <f>J40/E40</f>
        <v>0</v>
      </c>
      <c r="M40" s="26">
        <f>H40*F40</f>
        <v>0</v>
      </c>
      <c r="N40" s="26">
        <f>I40*F40</f>
        <v>0</v>
      </c>
      <c r="O40" s="26">
        <f>M40+N40</f>
        <v>0</v>
      </c>
      <c r="R40" s="43">
        <f t="shared" si="11"/>
        <v>96900</v>
      </c>
    </row>
    <row r="41" spans="2:18" s="5" customFormat="1" ht="20.100000000000001" customHeight="1">
      <c r="B41" s="20" t="s">
        <v>74</v>
      </c>
      <c r="C41" s="21" t="s">
        <v>75</v>
      </c>
      <c r="D41" s="22"/>
      <c r="E41" s="22"/>
      <c r="F41" s="22"/>
      <c r="G41" s="22"/>
      <c r="H41" s="22"/>
      <c r="I41" s="22"/>
      <c r="J41" s="28"/>
      <c r="K41" s="28"/>
      <c r="L41" s="28"/>
      <c r="M41" s="22"/>
      <c r="N41" s="22"/>
      <c r="O41" s="22"/>
      <c r="R41" s="43">
        <f t="shared" si="11"/>
        <v>0</v>
      </c>
    </row>
    <row r="42" spans="2:18" s="5" customFormat="1" ht="20.100000000000001" customHeight="1">
      <c r="B42" s="23" t="s">
        <v>76</v>
      </c>
      <c r="C42" s="23" t="s">
        <v>77</v>
      </c>
      <c r="D42" s="24" t="s">
        <v>19</v>
      </c>
      <c r="E42" s="25">
        <v>173.65200000000002</v>
      </c>
      <c r="F42" s="26">
        <v>47000</v>
      </c>
      <c r="G42" s="26">
        <f>E42*F42</f>
        <v>8161644.0000000009</v>
      </c>
      <c r="H42" s="25">
        <v>0</v>
      </c>
      <c r="I42" s="62">
        <v>0</v>
      </c>
      <c r="J42" s="25">
        <f>H42+I42</f>
        <v>0</v>
      </c>
      <c r="K42" s="27">
        <f>I42/E42</f>
        <v>0</v>
      </c>
      <c r="L42" s="27">
        <f>J42/E42</f>
        <v>0</v>
      </c>
      <c r="M42" s="26">
        <f>H42*F42</f>
        <v>0</v>
      </c>
      <c r="N42" s="26">
        <f>I42*F42</f>
        <v>0</v>
      </c>
      <c r="O42" s="26">
        <f>M42+N42</f>
        <v>0</v>
      </c>
      <c r="R42" s="43">
        <f t="shared" si="11"/>
        <v>141000</v>
      </c>
    </row>
    <row r="43" spans="2:18" s="5" customFormat="1" ht="20.100000000000001" customHeight="1">
      <c r="B43" s="20" t="s">
        <v>78</v>
      </c>
      <c r="C43" s="21" t="s">
        <v>79</v>
      </c>
      <c r="D43" s="22"/>
      <c r="E43" s="22"/>
      <c r="F43" s="22"/>
      <c r="G43" s="22"/>
      <c r="H43" s="22"/>
      <c r="I43" s="22"/>
      <c r="J43" s="28"/>
      <c r="K43" s="28"/>
      <c r="L43" s="28"/>
      <c r="M43" s="22"/>
      <c r="N43" s="22"/>
      <c r="O43" s="22"/>
      <c r="R43" s="43">
        <f t="shared" si="11"/>
        <v>0</v>
      </c>
    </row>
    <row r="44" spans="2:18" s="5" customFormat="1" ht="20.100000000000001" customHeight="1">
      <c r="B44" s="23" t="s">
        <v>80</v>
      </c>
      <c r="C44" s="23" t="s">
        <v>81</v>
      </c>
      <c r="D44" s="24" t="s">
        <v>14</v>
      </c>
      <c r="E44" s="25">
        <v>1</v>
      </c>
      <c r="F44" s="26">
        <v>890000</v>
      </c>
      <c r="G44" s="26">
        <f>E44*F44</f>
        <v>890000</v>
      </c>
      <c r="H44" s="25">
        <v>0.15</v>
      </c>
      <c r="I44" s="62">
        <v>0.6</v>
      </c>
      <c r="J44" s="25">
        <f t="shared" ref="J44:J45" si="15">H44+I44</f>
        <v>0.75</v>
      </c>
      <c r="K44" s="27">
        <f>I44/E44</f>
        <v>0.6</v>
      </c>
      <c r="L44" s="27">
        <f>J44/E44</f>
        <v>0.75</v>
      </c>
      <c r="M44" s="26">
        <f>H44*F44</f>
        <v>133500</v>
      </c>
      <c r="N44" s="26">
        <f>I44*F44</f>
        <v>534000</v>
      </c>
      <c r="O44" s="26">
        <f>M44+N44</f>
        <v>667500</v>
      </c>
      <c r="R44" s="43">
        <f t="shared" si="11"/>
        <v>2670000</v>
      </c>
    </row>
    <row r="45" spans="2:18" s="5" customFormat="1" ht="20.100000000000001" customHeight="1">
      <c r="B45" s="23" t="s">
        <v>82</v>
      </c>
      <c r="C45" s="23" t="s">
        <v>83</v>
      </c>
      <c r="D45" s="44" t="s">
        <v>167</v>
      </c>
      <c r="E45" s="25">
        <v>7</v>
      </c>
      <c r="F45" s="26">
        <v>69000</v>
      </c>
      <c r="G45" s="26">
        <f>E45*F45</f>
        <v>483000</v>
      </c>
      <c r="H45" s="25">
        <v>0</v>
      </c>
      <c r="I45" s="62">
        <v>0</v>
      </c>
      <c r="J45" s="25">
        <f t="shared" si="15"/>
        <v>0</v>
      </c>
      <c r="K45" s="27">
        <f>I45/E45</f>
        <v>0</v>
      </c>
      <c r="L45" s="27">
        <f>J45/E45</f>
        <v>0</v>
      </c>
      <c r="M45" s="26">
        <f>H45*F45</f>
        <v>0</v>
      </c>
      <c r="N45" s="26">
        <f>I45*F45</f>
        <v>0</v>
      </c>
      <c r="O45" s="26">
        <f>M45+N45</f>
        <v>0</v>
      </c>
      <c r="R45" s="43">
        <f t="shared" si="11"/>
        <v>207000</v>
      </c>
    </row>
    <row r="46" spans="2:18" s="5" customFormat="1" ht="20.100000000000001" customHeight="1">
      <c r="B46" s="20" t="s">
        <v>84</v>
      </c>
      <c r="C46" s="21" t="s">
        <v>85</v>
      </c>
      <c r="D46" s="22"/>
      <c r="E46" s="22"/>
      <c r="F46" s="22"/>
      <c r="G46" s="22"/>
      <c r="H46" s="22"/>
      <c r="I46" s="22"/>
      <c r="J46" s="28"/>
      <c r="K46" s="28"/>
      <c r="L46" s="28"/>
      <c r="M46" s="22"/>
      <c r="N46" s="22"/>
      <c r="O46" s="22"/>
      <c r="R46" s="43">
        <f t="shared" si="11"/>
        <v>0</v>
      </c>
    </row>
    <row r="47" spans="2:18" s="5" customFormat="1" ht="20.100000000000001" customHeight="1">
      <c r="B47" s="23" t="s">
        <v>86</v>
      </c>
      <c r="C47" s="23" t="s">
        <v>87</v>
      </c>
      <c r="D47" s="24" t="s">
        <v>19</v>
      </c>
      <c r="E47" s="25">
        <v>800</v>
      </c>
      <c r="F47" s="26">
        <v>7500</v>
      </c>
      <c r="G47" s="26">
        <f t="shared" ref="G47:G52" si="16">E47*F47</f>
        <v>6000000</v>
      </c>
      <c r="H47" s="25">
        <v>0</v>
      </c>
      <c r="I47" s="62">
        <v>0</v>
      </c>
      <c r="J47" s="25">
        <f t="shared" ref="J47:J52" si="17">H47+I47</f>
        <v>0</v>
      </c>
      <c r="K47" s="27">
        <f t="shared" ref="K47:K52" si="18">I47/E47</f>
        <v>0</v>
      </c>
      <c r="L47" s="27">
        <f t="shared" ref="L47:L52" si="19">J47/E47</f>
        <v>0</v>
      </c>
      <c r="M47" s="26">
        <f t="shared" ref="M47:M52" si="20">H47*F47</f>
        <v>0</v>
      </c>
      <c r="N47" s="26">
        <f t="shared" ref="N47:N52" si="21">I47*F47</f>
        <v>0</v>
      </c>
      <c r="O47" s="26">
        <f t="shared" ref="O47:O52" si="22">M47+N47</f>
        <v>0</v>
      </c>
      <c r="R47" s="43">
        <f t="shared" si="11"/>
        <v>22500</v>
      </c>
    </row>
    <row r="48" spans="2:18" s="5" customFormat="1" ht="20.100000000000001" customHeight="1">
      <c r="B48" s="23" t="s">
        <v>88</v>
      </c>
      <c r="C48" s="23" t="s">
        <v>89</v>
      </c>
      <c r="D48" s="24" t="s">
        <v>19</v>
      </c>
      <c r="E48" s="25">
        <v>354</v>
      </c>
      <c r="F48" s="26">
        <v>8070</v>
      </c>
      <c r="G48" s="26">
        <f t="shared" si="16"/>
        <v>2856780</v>
      </c>
      <c r="H48" s="25">
        <v>0</v>
      </c>
      <c r="I48" s="62">
        <v>0</v>
      </c>
      <c r="J48" s="25">
        <f t="shared" si="17"/>
        <v>0</v>
      </c>
      <c r="K48" s="27">
        <f t="shared" si="18"/>
        <v>0</v>
      </c>
      <c r="L48" s="27">
        <f t="shared" si="19"/>
        <v>0</v>
      </c>
      <c r="M48" s="26">
        <f t="shared" si="20"/>
        <v>0</v>
      </c>
      <c r="N48" s="26">
        <f t="shared" si="21"/>
        <v>0</v>
      </c>
      <c r="O48" s="26">
        <f t="shared" si="22"/>
        <v>0</v>
      </c>
      <c r="R48" s="43">
        <f t="shared" si="11"/>
        <v>24210</v>
      </c>
    </row>
    <row r="49" spans="2:18" s="5" customFormat="1" ht="20.100000000000001" customHeight="1">
      <c r="B49" s="23" t="s">
        <v>90</v>
      </c>
      <c r="C49" s="23" t="s">
        <v>91</v>
      </c>
      <c r="D49" s="24" t="s">
        <v>19</v>
      </c>
      <c r="E49" s="25">
        <v>420</v>
      </c>
      <c r="F49" s="26">
        <v>12500</v>
      </c>
      <c r="G49" s="26">
        <f t="shared" si="16"/>
        <v>5250000</v>
      </c>
      <c r="H49" s="25">
        <v>0</v>
      </c>
      <c r="I49" s="62">
        <v>0</v>
      </c>
      <c r="J49" s="25">
        <f t="shared" si="17"/>
        <v>0</v>
      </c>
      <c r="K49" s="27">
        <f t="shared" si="18"/>
        <v>0</v>
      </c>
      <c r="L49" s="27">
        <f t="shared" si="19"/>
        <v>0</v>
      </c>
      <c r="M49" s="26">
        <f t="shared" si="20"/>
        <v>0</v>
      </c>
      <c r="N49" s="26">
        <f t="shared" si="21"/>
        <v>0</v>
      </c>
      <c r="O49" s="26">
        <f t="shared" si="22"/>
        <v>0</v>
      </c>
      <c r="R49" s="43">
        <f t="shared" si="11"/>
        <v>37500</v>
      </c>
    </row>
    <row r="50" spans="2:18" s="5" customFormat="1" ht="20.100000000000001" customHeight="1">
      <c r="B50" s="23" t="s">
        <v>92</v>
      </c>
      <c r="C50" s="23" t="s">
        <v>93</v>
      </c>
      <c r="D50" s="24" t="s">
        <v>19</v>
      </c>
      <c r="E50" s="25">
        <v>520</v>
      </c>
      <c r="F50" s="26">
        <v>8250</v>
      </c>
      <c r="G50" s="26">
        <f t="shared" si="16"/>
        <v>4290000</v>
      </c>
      <c r="H50" s="25">
        <v>0</v>
      </c>
      <c r="I50" s="62">
        <v>0</v>
      </c>
      <c r="J50" s="25">
        <f t="shared" si="17"/>
        <v>0</v>
      </c>
      <c r="K50" s="27">
        <f t="shared" si="18"/>
        <v>0</v>
      </c>
      <c r="L50" s="27">
        <f t="shared" si="19"/>
        <v>0</v>
      </c>
      <c r="M50" s="26">
        <f t="shared" si="20"/>
        <v>0</v>
      </c>
      <c r="N50" s="26">
        <f t="shared" si="21"/>
        <v>0</v>
      </c>
      <c r="O50" s="26">
        <f t="shared" si="22"/>
        <v>0</v>
      </c>
      <c r="R50" s="43">
        <f t="shared" si="11"/>
        <v>24750</v>
      </c>
    </row>
    <row r="51" spans="2:18" s="5" customFormat="1" ht="20.100000000000001" customHeight="1">
      <c r="B51" s="23" t="s">
        <v>94</v>
      </c>
      <c r="C51" s="23" t="s">
        <v>95</v>
      </c>
      <c r="D51" s="24" t="s">
        <v>19</v>
      </c>
      <c r="E51" s="25">
        <v>381.67</v>
      </c>
      <c r="F51" s="26">
        <v>12400</v>
      </c>
      <c r="G51" s="26">
        <f t="shared" si="16"/>
        <v>4732708</v>
      </c>
      <c r="H51" s="25">
        <v>0</v>
      </c>
      <c r="I51" s="62">
        <v>0</v>
      </c>
      <c r="J51" s="25">
        <f t="shared" si="17"/>
        <v>0</v>
      </c>
      <c r="K51" s="27">
        <f t="shared" si="18"/>
        <v>0</v>
      </c>
      <c r="L51" s="27">
        <f t="shared" si="19"/>
        <v>0</v>
      </c>
      <c r="M51" s="26">
        <f t="shared" si="20"/>
        <v>0</v>
      </c>
      <c r="N51" s="26">
        <f t="shared" si="21"/>
        <v>0</v>
      </c>
      <c r="O51" s="26">
        <f t="shared" si="22"/>
        <v>0</v>
      </c>
      <c r="R51" s="43">
        <f t="shared" si="11"/>
        <v>37200</v>
      </c>
    </row>
    <row r="52" spans="2:18" s="5" customFormat="1" ht="20.100000000000001" customHeight="1">
      <c r="B52" s="23" t="s">
        <v>96</v>
      </c>
      <c r="C52" s="23" t="s">
        <v>97</v>
      </c>
      <c r="D52" s="24" t="s">
        <v>19</v>
      </c>
      <c r="E52" s="25">
        <v>385</v>
      </c>
      <c r="F52" s="26">
        <v>15200</v>
      </c>
      <c r="G52" s="26">
        <f t="shared" si="16"/>
        <v>5852000</v>
      </c>
      <c r="H52" s="25">
        <v>0</v>
      </c>
      <c r="I52" s="62">
        <v>0</v>
      </c>
      <c r="J52" s="25">
        <f t="shared" si="17"/>
        <v>0</v>
      </c>
      <c r="K52" s="27">
        <f t="shared" si="18"/>
        <v>0</v>
      </c>
      <c r="L52" s="27">
        <f t="shared" si="19"/>
        <v>0</v>
      </c>
      <c r="M52" s="26">
        <f t="shared" si="20"/>
        <v>0</v>
      </c>
      <c r="N52" s="26">
        <f t="shared" si="21"/>
        <v>0</v>
      </c>
      <c r="O52" s="26">
        <f t="shared" si="22"/>
        <v>0</v>
      </c>
      <c r="R52" s="43">
        <f t="shared" si="11"/>
        <v>45600</v>
      </c>
    </row>
    <row r="53" spans="2:18" s="5" customFormat="1" ht="20.100000000000001" customHeight="1">
      <c r="B53" s="20" t="s">
        <v>98</v>
      </c>
      <c r="C53" s="21" t="s">
        <v>99</v>
      </c>
      <c r="D53" s="22"/>
      <c r="E53" s="22"/>
      <c r="F53" s="22"/>
      <c r="G53" s="22"/>
      <c r="H53" s="22"/>
      <c r="I53" s="22"/>
      <c r="J53" s="28"/>
      <c r="K53" s="28"/>
      <c r="L53" s="28"/>
      <c r="M53" s="22"/>
      <c r="N53" s="22"/>
      <c r="O53" s="22"/>
      <c r="R53" s="43">
        <f t="shared" si="11"/>
        <v>0</v>
      </c>
    </row>
    <row r="54" spans="2:18" s="5" customFormat="1" ht="20.100000000000001" customHeight="1">
      <c r="B54" s="23" t="s">
        <v>100</v>
      </c>
      <c r="C54" s="23" t="s">
        <v>101</v>
      </c>
      <c r="D54" s="24" t="s">
        <v>19</v>
      </c>
      <c r="E54" s="25">
        <v>21.46</v>
      </c>
      <c r="F54" s="26">
        <v>39500</v>
      </c>
      <c r="G54" s="26">
        <f>E54*F54</f>
        <v>847670</v>
      </c>
      <c r="H54" s="25">
        <v>0</v>
      </c>
      <c r="I54" s="62">
        <v>0</v>
      </c>
      <c r="J54" s="25">
        <f>H54+I54</f>
        <v>0</v>
      </c>
      <c r="K54" s="27">
        <f>I54/E54</f>
        <v>0</v>
      </c>
      <c r="L54" s="27">
        <f>J54/E54</f>
        <v>0</v>
      </c>
      <c r="M54" s="26">
        <f>H54*F54</f>
        <v>0</v>
      </c>
      <c r="N54" s="26">
        <f>I54*F54</f>
        <v>0</v>
      </c>
      <c r="O54" s="26">
        <f>M54+N54</f>
        <v>0</v>
      </c>
      <c r="R54" s="43">
        <f t="shared" si="11"/>
        <v>118500</v>
      </c>
    </row>
    <row r="55" spans="2:18" s="5" customFormat="1" ht="20.100000000000001" customHeight="1">
      <c r="B55" s="20" t="s">
        <v>102</v>
      </c>
      <c r="C55" s="21" t="s">
        <v>123</v>
      </c>
      <c r="D55" s="22"/>
      <c r="E55" s="22"/>
      <c r="F55" s="22"/>
      <c r="G55" s="22"/>
      <c r="H55" s="22"/>
      <c r="I55" s="22"/>
      <c r="J55" s="28"/>
      <c r="K55" s="28"/>
      <c r="L55" s="28"/>
      <c r="M55" s="22"/>
      <c r="N55" s="22"/>
      <c r="O55" s="22"/>
      <c r="R55" s="43">
        <f t="shared" si="11"/>
        <v>0</v>
      </c>
    </row>
    <row r="56" spans="2:18" s="5" customFormat="1" ht="20.100000000000001" customHeight="1">
      <c r="B56" s="23" t="s">
        <v>103</v>
      </c>
      <c r="C56" s="23" t="s">
        <v>104</v>
      </c>
      <c r="D56" s="24" t="s">
        <v>14</v>
      </c>
      <c r="E56" s="25">
        <v>1</v>
      </c>
      <c r="F56" s="26">
        <v>585000</v>
      </c>
      <c r="G56" s="26">
        <f t="shared" ref="G56:G57" si="23">E56*F56</f>
        <v>585000</v>
      </c>
      <c r="H56" s="25">
        <v>0</v>
      </c>
      <c r="I56" s="62">
        <v>0</v>
      </c>
      <c r="J56" s="25">
        <f t="shared" ref="J56:J57" si="24">H56+I56</f>
        <v>0</v>
      </c>
      <c r="K56" s="27">
        <f>I56/E56</f>
        <v>0</v>
      </c>
      <c r="L56" s="27">
        <f>J56/E56</f>
        <v>0</v>
      </c>
      <c r="M56" s="26">
        <f>H56*F56</f>
        <v>0</v>
      </c>
      <c r="N56" s="26">
        <f>I56*F56</f>
        <v>0</v>
      </c>
      <c r="O56" s="26">
        <f t="shared" ref="O56:O57" si="25">M56+N56</f>
        <v>0</v>
      </c>
      <c r="R56" s="43">
        <f t="shared" si="11"/>
        <v>1755000</v>
      </c>
    </row>
    <row r="57" spans="2:18" s="5" customFormat="1" ht="20.100000000000001" customHeight="1">
      <c r="B57" s="23" t="s">
        <v>105</v>
      </c>
      <c r="C57" s="23" t="s">
        <v>106</v>
      </c>
      <c r="D57" s="24" t="s">
        <v>14</v>
      </c>
      <c r="E57" s="25">
        <v>1</v>
      </c>
      <c r="F57" s="26">
        <v>266000</v>
      </c>
      <c r="G57" s="26">
        <f t="shared" si="23"/>
        <v>266000</v>
      </c>
      <c r="H57" s="25">
        <v>0</v>
      </c>
      <c r="I57" s="62">
        <v>0</v>
      </c>
      <c r="J57" s="25">
        <f t="shared" si="24"/>
        <v>0</v>
      </c>
      <c r="K57" s="27">
        <f>I57/E57</f>
        <v>0</v>
      </c>
      <c r="L57" s="27">
        <f>J57/E57</f>
        <v>0</v>
      </c>
      <c r="M57" s="26">
        <f>H57*F57</f>
        <v>0</v>
      </c>
      <c r="N57" s="26">
        <f>I57*F57</f>
        <v>0</v>
      </c>
      <c r="O57" s="26">
        <f t="shared" si="25"/>
        <v>0</v>
      </c>
      <c r="R57" s="43">
        <f t="shared" si="11"/>
        <v>798000</v>
      </c>
    </row>
    <row r="58" spans="2:18" s="5" customFormat="1" ht="20.100000000000001" customHeight="1">
      <c r="B58" s="20" t="s">
        <v>107</v>
      </c>
      <c r="C58" s="21" t="s">
        <v>108</v>
      </c>
      <c r="D58" s="22"/>
      <c r="E58" s="22"/>
      <c r="F58" s="22"/>
      <c r="G58" s="22"/>
      <c r="H58" s="22"/>
      <c r="I58" s="22"/>
      <c r="J58" s="28"/>
      <c r="K58" s="28"/>
      <c r="L58" s="28"/>
      <c r="M58" s="22"/>
      <c r="N58" s="22"/>
      <c r="O58" s="22"/>
      <c r="R58" s="43">
        <f t="shared" si="11"/>
        <v>0</v>
      </c>
    </row>
    <row r="59" spans="2:18" s="5" customFormat="1" ht="20.100000000000001" customHeight="1">
      <c r="B59" s="23" t="s">
        <v>109</v>
      </c>
      <c r="C59" s="23" t="s">
        <v>110</v>
      </c>
      <c r="D59" s="24" t="s">
        <v>14</v>
      </c>
      <c r="E59" s="25">
        <v>1</v>
      </c>
      <c r="F59" s="26">
        <v>4002200</v>
      </c>
      <c r="G59" s="26">
        <f>E59*F59</f>
        <v>4002200</v>
      </c>
      <c r="H59" s="25">
        <v>0</v>
      </c>
      <c r="I59" s="62">
        <v>0</v>
      </c>
      <c r="J59" s="25">
        <f>H59+I59</f>
        <v>0</v>
      </c>
      <c r="K59" s="27">
        <f>I59/E59</f>
        <v>0</v>
      </c>
      <c r="L59" s="27">
        <f>J59/E59</f>
        <v>0</v>
      </c>
      <c r="M59" s="26">
        <f>H59*F59</f>
        <v>0</v>
      </c>
      <c r="N59" s="26">
        <f>I59*F59</f>
        <v>0</v>
      </c>
      <c r="O59" s="26">
        <f>M59+N59</f>
        <v>0</v>
      </c>
      <c r="R59" s="43">
        <f t="shared" si="11"/>
        <v>12006600</v>
      </c>
    </row>
    <row r="60" spans="2:18" s="5" customFormat="1" ht="20.100000000000001" customHeight="1">
      <c r="B60" s="20" t="s">
        <v>111</v>
      </c>
      <c r="C60" s="21" t="s">
        <v>112</v>
      </c>
      <c r="D60" s="22"/>
      <c r="E60" s="22"/>
      <c r="F60" s="22"/>
      <c r="G60" s="22"/>
      <c r="H60" s="22"/>
      <c r="I60" s="22"/>
      <c r="J60" s="28"/>
      <c r="K60" s="28"/>
      <c r="L60" s="28"/>
      <c r="M60" s="22"/>
      <c r="N60" s="22"/>
      <c r="O60" s="22"/>
      <c r="R60" s="43">
        <f t="shared" si="11"/>
        <v>0</v>
      </c>
    </row>
    <row r="61" spans="2:18" s="5" customFormat="1" ht="20.100000000000001" customHeight="1">
      <c r="B61" s="23" t="s">
        <v>113</v>
      </c>
      <c r="C61" s="23" t="s">
        <v>114</v>
      </c>
      <c r="D61" s="24" t="s">
        <v>14</v>
      </c>
      <c r="E61" s="25">
        <v>1</v>
      </c>
      <c r="F61" s="26">
        <v>3164000</v>
      </c>
      <c r="G61" s="26">
        <f>E61*F61</f>
        <v>3164000</v>
      </c>
      <c r="H61" s="25">
        <v>0</v>
      </c>
      <c r="I61" s="62">
        <v>0</v>
      </c>
      <c r="J61" s="25">
        <f>H61+I61</f>
        <v>0</v>
      </c>
      <c r="K61" s="27">
        <f>I61/E61</f>
        <v>0</v>
      </c>
      <c r="L61" s="27">
        <f>J61/E61</f>
        <v>0</v>
      </c>
      <c r="M61" s="26">
        <f>H61*F61</f>
        <v>0</v>
      </c>
      <c r="N61" s="26">
        <f>I61*F61</f>
        <v>0</v>
      </c>
      <c r="O61" s="26">
        <f>M61+N61</f>
        <v>0</v>
      </c>
      <c r="R61" s="43">
        <f t="shared" si="11"/>
        <v>9492000</v>
      </c>
    </row>
    <row r="62" spans="2:18" s="5" customFormat="1" ht="20.100000000000001" customHeight="1">
      <c r="B62" s="31" t="s">
        <v>115</v>
      </c>
      <c r="C62" s="32" t="s">
        <v>116</v>
      </c>
      <c r="D62" s="33"/>
      <c r="E62" s="33"/>
      <c r="F62" s="33"/>
      <c r="G62" s="33"/>
      <c r="H62" s="22"/>
      <c r="I62" s="22"/>
      <c r="J62" s="34"/>
      <c r="K62" s="34"/>
      <c r="L62" s="34"/>
      <c r="M62" s="33"/>
      <c r="N62" s="33"/>
      <c r="O62" s="35"/>
      <c r="R62" s="43">
        <f t="shared" si="11"/>
        <v>0</v>
      </c>
    </row>
    <row r="63" spans="2:18" s="5" customFormat="1" ht="20.100000000000001" customHeight="1">
      <c r="B63" s="23" t="s">
        <v>117</v>
      </c>
      <c r="C63" s="23" t="s">
        <v>118</v>
      </c>
      <c r="D63" s="24" t="s">
        <v>14</v>
      </c>
      <c r="E63" s="25">
        <v>1</v>
      </c>
      <c r="F63" s="26">
        <v>2560000</v>
      </c>
      <c r="G63" s="26">
        <f>E63*F63</f>
        <v>2560000</v>
      </c>
      <c r="H63" s="25">
        <v>0</v>
      </c>
      <c r="I63" s="62">
        <v>0.2</v>
      </c>
      <c r="J63" s="25">
        <f>H63+I63</f>
        <v>0.2</v>
      </c>
      <c r="K63" s="27">
        <f>I63/E63</f>
        <v>0.2</v>
      </c>
      <c r="L63" s="27">
        <f>J63/E63</f>
        <v>0.2</v>
      </c>
      <c r="M63" s="26">
        <f>H63*F63</f>
        <v>0</v>
      </c>
      <c r="N63" s="26">
        <f>I63*F63</f>
        <v>512000</v>
      </c>
      <c r="O63" s="26">
        <f>M63+N63</f>
        <v>512000</v>
      </c>
      <c r="R63" s="43">
        <f t="shared" si="11"/>
        <v>7680000</v>
      </c>
    </row>
    <row r="64" spans="2:18" s="5" customFormat="1" ht="27" customHeight="1">
      <c r="B64" s="37"/>
      <c r="C64" s="37"/>
      <c r="D64" s="38"/>
      <c r="E64" s="39"/>
      <c r="F64" s="40"/>
      <c r="G64" s="40"/>
      <c r="H64" s="39"/>
      <c r="I64" s="39"/>
      <c r="J64" s="39"/>
      <c r="K64" s="41"/>
      <c r="L64" s="66" t="s">
        <v>124</v>
      </c>
      <c r="M64" s="42" t="s">
        <v>8</v>
      </c>
      <c r="N64" s="42" t="s">
        <v>9</v>
      </c>
      <c r="O64" s="50" t="s">
        <v>162</v>
      </c>
    </row>
    <row r="65" spans="12:15" s="5" customFormat="1" ht="27" customHeight="1">
      <c r="L65" s="67"/>
      <c r="M65" s="6">
        <f>SUM(M9:M63)</f>
        <v>1797697.4810000001</v>
      </c>
      <c r="N65" s="6">
        <f>SUM(N9:N63)</f>
        <v>9005529.2400000002</v>
      </c>
      <c r="O65" s="6">
        <f>SUM(O9:O63)</f>
        <v>10803226.721000001</v>
      </c>
    </row>
    <row r="66" spans="12:15" ht="19.899999999999999" customHeight="1">
      <c r="L66" s="65" t="s">
        <v>126</v>
      </c>
      <c r="M66" s="65"/>
      <c r="N66" s="65"/>
      <c r="O66" s="7">
        <f>SUM(G9:G63)</f>
        <v>76749145.561000004</v>
      </c>
    </row>
    <row r="67" spans="12:15" ht="19.899999999999999" customHeight="1">
      <c r="L67" s="65" t="s">
        <v>125</v>
      </c>
      <c r="M67" s="65"/>
      <c r="N67" s="65"/>
      <c r="O67" s="8">
        <f>O65/O66</f>
        <v>0.14076022139443398</v>
      </c>
    </row>
    <row r="68" spans="12:15" ht="16.899999999999999" customHeight="1">
      <c r="M68" s="64"/>
      <c r="N68" s="64"/>
      <c r="O68" s="3"/>
    </row>
    <row r="69" spans="12:15" ht="11.25" customHeight="1">
      <c r="O69" s="4"/>
    </row>
    <row r="70" spans="12:15" ht="232.5" customHeight="1"/>
  </sheetData>
  <mergeCells count="8">
    <mergeCell ref="B2:G2"/>
    <mergeCell ref="B3:G3"/>
    <mergeCell ref="M68:N68"/>
    <mergeCell ref="L66:N66"/>
    <mergeCell ref="L67:N67"/>
    <mergeCell ref="B4:G4"/>
    <mergeCell ref="B5:G5"/>
    <mergeCell ref="L64:L65"/>
  </mergeCells>
  <pageMargins left="0.25" right="0.25" top="0.25" bottom="0.25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"/>
  <sheetViews>
    <sheetView zoomScale="106" zoomScaleNormal="106" workbookViewId="0">
      <selection activeCell="H20" sqref="H20"/>
    </sheetView>
  </sheetViews>
  <sheetFormatPr baseColWidth="10" defaultRowHeight="12.75"/>
  <cols>
    <col min="1" max="1" width="11.28515625" customWidth="1"/>
    <col min="2" max="5" width="20.7109375" customWidth="1"/>
    <col min="6" max="6" width="16.42578125" customWidth="1"/>
  </cols>
  <sheetData>
    <row r="1" spans="1:12" ht="36.6" customHeight="1">
      <c r="A1" s="83" t="s">
        <v>169</v>
      </c>
      <c r="B1" s="84"/>
      <c r="C1" s="85"/>
      <c r="D1" s="83" t="s">
        <v>132</v>
      </c>
      <c r="E1" s="84"/>
      <c r="F1" s="85"/>
    </row>
    <row r="2" spans="1:12">
      <c r="A2" s="86" t="s">
        <v>133</v>
      </c>
      <c r="B2" s="86"/>
      <c r="C2" s="86"/>
      <c r="D2" s="86"/>
      <c r="E2" s="86"/>
      <c r="F2" s="86"/>
    </row>
    <row r="3" spans="1:12" ht="34.15" customHeight="1">
      <c r="A3" s="87" t="s">
        <v>135</v>
      </c>
      <c r="B3" s="75"/>
      <c r="C3" s="75"/>
      <c r="D3" s="88" t="s">
        <v>156</v>
      </c>
      <c r="E3" s="75"/>
      <c r="F3" s="75"/>
    </row>
    <row r="4" spans="1:12">
      <c r="A4" s="82" t="s">
        <v>134</v>
      </c>
      <c r="B4" s="82"/>
      <c r="C4" s="82"/>
      <c r="D4" s="82"/>
      <c r="E4" s="82"/>
      <c r="F4" s="82"/>
    </row>
    <row r="5" spans="1:12" ht="15" customHeight="1">
      <c r="A5" s="75" t="s">
        <v>136</v>
      </c>
      <c r="B5" s="75"/>
      <c r="C5" s="75"/>
      <c r="D5" s="46" t="s">
        <v>176</v>
      </c>
      <c r="E5" s="47"/>
      <c r="F5" s="49">
        <f>C6*0.15</f>
        <v>11512371.83415</v>
      </c>
    </row>
    <row r="6" spans="1:12" ht="15" customHeight="1">
      <c r="A6" s="46" t="s">
        <v>168</v>
      </c>
      <c r="B6" s="47"/>
      <c r="C6" s="48">
        <f>'Cómputo Métrico MES 2'!O66</f>
        <v>76749145.561000004</v>
      </c>
      <c r="D6" s="77" t="s">
        <v>164</v>
      </c>
      <c r="E6" s="75"/>
      <c r="F6" s="75"/>
      <c r="L6">
        <v>3426232.9466499998</v>
      </c>
    </row>
    <row r="7" spans="1:12" ht="15" customHeight="1">
      <c r="A7" s="78" t="s">
        <v>137</v>
      </c>
      <c r="B7" s="78"/>
      <c r="C7" s="78" t="s">
        <v>138</v>
      </c>
      <c r="D7" s="78"/>
      <c r="E7" s="78" t="s">
        <v>139</v>
      </c>
      <c r="F7" s="78"/>
    </row>
    <row r="8" spans="1:12" ht="15" customHeight="1">
      <c r="A8" s="78" t="s">
        <v>140</v>
      </c>
      <c r="B8" s="78"/>
      <c r="C8" s="78" t="s">
        <v>141</v>
      </c>
      <c r="D8" s="78"/>
      <c r="E8" s="81" t="s">
        <v>157</v>
      </c>
      <c r="F8" s="78"/>
    </row>
    <row r="9" spans="1:12" s="5" customFormat="1" ht="28.5" customHeight="1">
      <c r="A9" s="60" t="s">
        <v>187</v>
      </c>
      <c r="C9" s="75" t="s">
        <v>142</v>
      </c>
      <c r="D9" s="75"/>
      <c r="E9" s="75" t="s">
        <v>143</v>
      </c>
      <c r="F9" s="75"/>
    </row>
    <row r="10" spans="1:12" ht="17.45" customHeight="1">
      <c r="A10" s="69" t="s">
        <v>144</v>
      </c>
      <c r="B10" s="70"/>
      <c r="C10" s="70"/>
      <c r="D10" s="70"/>
      <c r="E10" s="70"/>
      <c r="F10" s="71"/>
      <c r="G10" s="15"/>
    </row>
    <row r="11" spans="1:12" ht="16.899999999999999" customHeight="1">
      <c r="A11" s="18" t="s">
        <v>145</v>
      </c>
      <c r="B11" s="72" t="s">
        <v>146</v>
      </c>
      <c r="C11" s="73"/>
      <c r="D11" s="73"/>
      <c r="E11" s="74"/>
      <c r="F11" s="19" t="s">
        <v>147</v>
      </c>
    </row>
    <row r="12" spans="1:12" ht="15" customHeight="1">
      <c r="A12" s="55">
        <v>1</v>
      </c>
      <c r="B12" s="77" t="s">
        <v>170</v>
      </c>
      <c r="C12" s="75"/>
      <c r="D12" s="75"/>
      <c r="E12" s="75"/>
      <c r="F12" s="17">
        <f>'Cómputo Métrico MES 2'!O65</f>
        <v>10803226.721000001</v>
      </c>
      <c r="G12" s="16"/>
    </row>
    <row r="13" spans="1:12" ht="15" customHeight="1">
      <c r="A13" s="55">
        <v>2</v>
      </c>
      <c r="B13" s="75" t="s">
        <v>149</v>
      </c>
      <c r="C13" s="75"/>
      <c r="D13" s="75"/>
      <c r="E13" s="75"/>
      <c r="F13" s="17">
        <f>'Cómputo Métrico MES 2'!M65</f>
        <v>1797697.4810000001</v>
      </c>
    </row>
    <row r="14" spans="1:12" ht="15" customHeight="1">
      <c r="A14" s="55">
        <v>3</v>
      </c>
      <c r="B14" s="77" t="s">
        <v>171</v>
      </c>
      <c r="C14" s="75"/>
      <c r="D14" s="75"/>
      <c r="E14" s="75"/>
      <c r="F14" s="17">
        <f>F12-F13</f>
        <v>9005529.2400000002</v>
      </c>
    </row>
    <row r="15" spans="1:12" ht="15" customHeight="1">
      <c r="A15" s="55">
        <v>4</v>
      </c>
      <c r="B15" s="77" t="s">
        <v>172</v>
      </c>
      <c r="C15" s="75"/>
      <c r="D15" s="75"/>
      <c r="E15" s="75"/>
      <c r="F15" s="17">
        <f>F14*0.15</f>
        <v>1350829.3859999999</v>
      </c>
    </row>
    <row r="16" spans="1:12" ht="15" customHeight="1">
      <c r="A16" s="55">
        <v>5</v>
      </c>
      <c r="B16" s="75" t="s">
        <v>150</v>
      </c>
      <c r="C16" s="75"/>
      <c r="D16" s="75"/>
      <c r="E16" s="75"/>
      <c r="F16" s="17">
        <v>0</v>
      </c>
    </row>
    <row r="17" spans="1:6" ht="15" customHeight="1">
      <c r="A17" s="55">
        <v>6</v>
      </c>
      <c r="B17" s="77" t="s">
        <v>173</v>
      </c>
      <c r="C17" s="75"/>
      <c r="D17" s="75"/>
      <c r="E17" s="75"/>
      <c r="F17" s="17">
        <f>F14-F15-F16</f>
        <v>7654699.8540000003</v>
      </c>
    </row>
    <row r="18" spans="1:6" ht="15" customHeight="1">
      <c r="A18" s="55">
        <v>7</v>
      </c>
      <c r="B18" s="77" t="s">
        <v>174</v>
      </c>
      <c r="C18" s="75"/>
      <c r="D18" s="75"/>
      <c r="E18" s="75"/>
      <c r="F18" s="17">
        <f>F14*0.05</f>
        <v>450276.46200000006</v>
      </c>
    </row>
    <row r="19" spans="1:6" ht="15" customHeight="1">
      <c r="A19" s="55">
        <v>8</v>
      </c>
      <c r="B19" s="77" t="s">
        <v>175</v>
      </c>
      <c r="C19" s="75"/>
      <c r="D19" s="75"/>
      <c r="E19" s="75"/>
      <c r="F19" s="17">
        <f>F17-F18</f>
        <v>7204423.392</v>
      </c>
    </row>
    <row r="20" spans="1:6" ht="15" customHeight="1">
      <c r="A20" s="55">
        <v>9</v>
      </c>
      <c r="B20" s="75" t="s">
        <v>151</v>
      </c>
      <c r="C20" s="75"/>
      <c r="D20" s="75"/>
      <c r="E20" s="75"/>
      <c r="F20" s="17">
        <f>F18</f>
        <v>450276.46200000006</v>
      </c>
    </row>
    <row r="21" spans="1:6" ht="13.9" customHeight="1">
      <c r="A21" s="55">
        <v>10</v>
      </c>
      <c r="B21" s="76" t="s">
        <v>152</v>
      </c>
      <c r="C21" s="76"/>
      <c r="D21" s="76"/>
      <c r="E21" s="76"/>
      <c r="F21" s="61">
        <f>F19+F20</f>
        <v>7654699.8540000003</v>
      </c>
    </row>
    <row r="22" spans="1:6" s="5" customFormat="1" ht="19.899999999999999" customHeight="1">
      <c r="A22" s="79" t="s">
        <v>153</v>
      </c>
      <c r="B22" s="79"/>
      <c r="C22" s="79"/>
      <c r="D22" s="79"/>
      <c r="E22" s="80">
        <f>'Cómputo Métrico MES 2'!O67</f>
        <v>0.14076022139443398</v>
      </c>
      <c r="F22" s="80"/>
    </row>
    <row r="23" spans="1:6" ht="64.150000000000006" customHeight="1">
      <c r="A23" s="68" t="s">
        <v>154</v>
      </c>
      <c r="B23" s="68"/>
      <c r="C23" s="68"/>
      <c r="D23" s="68" t="s">
        <v>155</v>
      </c>
      <c r="E23" s="68"/>
      <c r="F23" s="68"/>
    </row>
    <row r="24" spans="1:6">
      <c r="B24" s="9"/>
      <c r="F24" s="10"/>
    </row>
    <row r="25" spans="1:6">
      <c r="F25" s="10"/>
    </row>
    <row r="26" spans="1:6">
      <c r="B26" s="9"/>
      <c r="F26" s="10"/>
    </row>
    <row r="27" spans="1:6">
      <c r="B27" s="9"/>
      <c r="F27" s="10"/>
    </row>
    <row r="28" spans="1:6">
      <c r="F28" s="10"/>
    </row>
    <row r="29" spans="1:6">
      <c r="B29" s="9"/>
      <c r="F29" s="10"/>
    </row>
    <row r="30" spans="1:6">
      <c r="F30" s="10"/>
    </row>
    <row r="31" spans="1:6">
      <c r="A31" t="s">
        <v>148</v>
      </c>
    </row>
  </sheetData>
  <mergeCells count="32">
    <mergeCell ref="A4:F4"/>
    <mergeCell ref="A5:C5"/>
    <mergeCell ref="D6:F6"/>
    <mergeCell ref="A1:C1"/>
    <mergeCell ref="D1:F1"/>
    <mergeCell ref="A2:F2"/>
    <mergeCell ref="A3:C3"/>
    <mergeCell ref="D3:F3"/>
    <mergeCell ref="A7:B7"/>
    <mergeCell ref="A8:B8"/>
    <mergeCell ref="A22:D22"/>
    <mergeCell ref="E22:F22"/>
    <mergeCell ref="B16:E16"/>
    <mergeCell ref="C7:D7"/>
    <mergeCell ref="C8:D8"/>
    <mergeCell ref="C9:D9"/>
    <mergeCell ref="E8:F8"/>
    <mergeCell ref="E7:F7"/>
    <mergeCell ref="E9:F9"/>
    <mergeCell ref="A23:C23"/>
    <mergeCell ref="D23:F23"/>
    <mergeCell ref="A10:F10"/>
    <mergeCell ref="B11:E11"/>
    <mergeCell ref="B20:E20"/>
    <mergeCell ref="B21:E21"/>
    <mergeCell ref="B12:E12"/>
    <mergeCell ref="B13:E13"/>
    <mergeCell ref="B14:E14"/>
    <mergeCell ref="B18:E18"/>
    <mergeCell ref="B17:E17"/>
    <mergeCell ref="B19:E19"/>
    <mergeCell ref="B15:E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zoomScale="106" zoomScaleNormal="106" workbookViewId="0">
      <selection activeCell="F8" sqref="F8"/>
    </sheetView>
  </sheetViews>
  <sheetFormatPr baseColWidth="10" defaultRowHeight="12.75"/>
  <cols>
    <col min="1" max="1" width="11.28515625" customWidth="1"/>
    <col min="2" max="5" width="20.7109375" customWidth="1"/>
    <col min="6" max="6" width="13.7109375" customWidth="1"/>
  </cols>
  <sheetData>
    <row r="1" spans="1:7" ht="39" customHeight="1">
      <c r="D1" s="58" t="s">
        <v>180</v>
      </c>
      <c r="E1" s="59"/>
      <c r="F1" s="59"/>
    </row>
    <row r="2" spans="1:7" ht="36.6" customHeight="1">
      <c r="A2" s="89" t="s">
        <v>184</v>
      </c>
      <c r="B2" s="84"/>
      <c r="C2" s="85"/>
      <c r="D2" s="83" t="s">
        <v>132</v>
      </c>
      <c r="E2" s="84"/>
      <c r="F2" s="85"/>
    </row>
    <row r="3" spans="1:7">
      <c r="A3" s="86" t="s">
        <v>133</v>
      </c>
      <c r="B3" s="86"/>
      <c r="C3" s="86"/>
      <c r="D3" s="86"/>
      <c r="E3" s="86"/>
      <c r="F3" s="86"/>
    </row>
    <row r="4" spans="1:7" ht="34.15" customHeight="1">
      <c r="A4" s="87" t="s">
        <v>135</v>
      </c>
      <c r="B4" s="75"/>
      <c r="C4" s="75"/>
      <c r="D4" s="88" t="s">
        <v>156</v>
      </c>
      <c r="E4" s="75"/>
      <c r="F4" s="75"/>
    </row>
    <row r="5" spans="1:7">
      <c r="A5" s="82" t="s">
        <v>134</v>
      </c>
      <c r="B5" s="82"/>
      <c r="C5" s="82"/>
      <c r="D5" s="82"/>
      <c r="E5" s="82"/>
      <c r="F5" s="82"/>
    </row>
    <row r="6" spans="1:7" ht="18" customHeight="1">
      <c r="A6" s="75" t="s">
        <v>136</v>
      </c>
      <c r="B6" s="75"/>
      <c r="C6" s="75"/>
      <c r="D6" s="77" t="s">
        <v>176</v>
      </c>
      <c r="E6" s="75"/>
      <c r="F6" s="75"/>
    </row>
    <row r="7" spans="1:7" ht="18" customHeight="1">
      <c r="A7" s="46" t="s">
        <v>168</v>
      </c>
      <c r="B7" s="47"/>
      <c r="C7" s="48">
        <f>'Cómputo Métrico MES 2'!O66</f>
        <v>76749145.561000004</v>
      </c>
      <c r="D7" s="77" t="s">
        <v>164</v>
      </c>
      <c r="E7" s="75"/>
      <c r="F7" s="75"/>
    </row>
    <row r="8" spans="1:7" s="5" customFormat="1" ht="28.5" customHeight="1">
      <c r="A8" s="90" t="s">
        <v>177</v>
      </c>
      <c r="B8" s="91"/>
      <c r="C8" s="91"/>
      <c r="D8" s="88" t="s">
        <v>185</v>
      </c>
      <c r="E8" s="75"/>
      <c r="F8" s="57">
        <v>8083.7526570791824</v>
      </c>
    </row>
    <row r="9" spans="1:7" s="5" customFormat="1" ht="28.5" customHeight="1">
      <c r="A9" s="94" t="s">
        <v>178</v>
      </c>
      <c r="B9" s="91"/>
      <c r="C9" s="91"/>
      <c r="D9" s="88" t="s">
        <v>186</v>
      </c>
      <c r="E9" s="75"/>
      <c r="F9" s="57">
        <v>13689.027996167057</v>
      </c>
    </row>
    <row r="10" spans="1:7" ht="18" customHeight="1">
      <c r="A10" s="92" t="s">
        <v>179</v>
      </c>
      <c r="B10" s="93"/>
      <c r="C10" s="93"/>
      <c r="D10" s="78" t="s">
        <v>158</v>
      </c>
      <c r="E10" s="78" t="s">
        <v>143</v>
      </c>
      <c r="F10" s="54">
        <f>(F9-F8)/F8</f>
        <v>0.69340015421911361</v>
      </c>
    </row>
    <row r="11" spans="1:7" ht="17.45" customHeight="1">
      <c r="A11" s="69" t="s">
        <v>144</v>
      </c>
      <c r="B11" s="70"/>
      <c r="C11" s="70"/>
      <c r="D11" s="70"/>
      <c r="E11" s="70"/>
      <c r="F11" s="71"/>
      <c r="G11" s="15"/>
    </row>
    <row r="12" spans="1:7" ht="16.899999999999999" customHeight="1">
      <c r="A12" s="18" t="s">
        <v>145</v>
      </c>
      <c r="B12" s="72" t="s">
        <v>146</v>
      </c>
      <c r="C12" s="73"/>
      <c r="D12" s="73"/>
      <c r="E12" s="74"/>
      <c r="F12" s="19" t="s">
        <v>147</v>
      </c>
    </row>
    <row r="13" spans="1:7" s="5" customFormat="1" ht="18" customHeight="1">
      <c r="A13" s="56">
        <v>1</v>
      </c>
      <c r="B13" s="90" t="s">
        <v>181</v>
      </c>
      <c r="C13" s="91"/>
      <c r="D13" s="91"/>
      <c r="E13" s="96"/>
      <c r="F13" s="17">
        <f>Certificado!F14</f>
        <v>9005529.2400000002</v>
      </c>
      <c r="G13" s="51"/>
    </row>
    <row r="14" spans="1:7" s="5" customFormat="1" ht="18" customHeight="1">
      <c r="A14" s="56">
        <v>2</v>
      </c>
      <c r="B14" s="77" t="s">
        <v>159</v>
      </c>
      <c r="C14" s="75"/>
      <c r="D14" s="75"/>
      <c r="E14" s="75"/>
      <c r="F14" s="17">
        <f>F13*F10</f>
        <v>6244435.3638407374</v>
      </c>
      <c r="G14" s="52"/>
    </row>
    <row r="15" spans="1:7" s="5" customFormat="1" ht="18" customHeight="1">
      <c r="A15" s="56">
        <v>3</v>
      </c>
      <c r="B15" s="77" t="s">
        <v>182</v>
      </c>
      <c r="C15" s="75"/>
      <c r="D15" s="75"/>
      <c r="E15" s="75"/>
      <c r="F15" s="17">
        <f>F14*0.05</f>
        <v>312221.76819203689</v>
      </c>
    </row>
    <row r="16" spans="1:7" s="5" customFormat="1" ht="18" customHeight="1">
      <c r="A16" s="56">
        <v>4</v>
      </c>
      <c r="B16" s="77" t="s">
        <v>183</v>
      </c>
      <c r="C16" s="75"/>
      <c r="D16" s="75"/>
      <c r="E16" s="75"/>
      <c r="F16" s="17">
        <f>F14-F15</f>
        <v>5932213.5956487004</v>
      </c>
    </row>
    <row r="17" spans="1:6" s="5" customFormat="1" ht="18" customHeight="1">
      <c r="A17" s="56">
        <v>5</v>
      </c>
      <c r="B17" s="75" t="s">
        <v>151</v>
      </c>
      <c r="C17" s="75"/>
      <c r="D17" s="75"/>
      <c r="E17" s="75"/>
      <c r="F17" s="17">
        <f>F15</f>
        <v>312221.76819203689</v>
      </c>
    </row>
    <row r="18" spans="1:6" s="5" customFormat="1" ht="18" customHeight="1">
      <c r="A18" s="56">
        <v>6</v>
      </c>
      <c r="B18" s="95" t="s">
        <v>152</v>
      </c>
      <c r="C18" s="95"/>
      <c r="D18" s="95"/>
      <c r="E18" s="95"/>
      <c r="F18" s="53">
        <f>F16+F17</f>
        <v>6244435.3638407374</v>
      </c>
    </row>
    <row r="19" spans="1:6" ht="61.9" customHeight="1">
      <c r="A19" s="68" t="s">
        <v>154</v>
      </c>
      <c r="B19" s="68"/>
      <c r="C19" s="68"/>
      <c r="D19" s="68" t="s">
        <v>155</v>
      </c>
      <c r="E19" s="68"/>
      <c r="F19" s="68"/>
    </row>
    <row r="20" spans="1:6">
      <c r="B20" s="9"/>
      <c r="F20" s="10"/>
    </row>
    <row r="21" spans="1:6">
      <c r="F21" s="10"/>
    </row>
    <row r="22" spans="1:6">
      <c r="B22" s="9"/>
      <c r="F22" s="10"/>
    </row>
    <row r="23" spans="1:6">
      <c r="B23" s="9"/>
      <c r="F23" s="10"/>
    </row>
    <row r="24" spans="1:6">
      <c r="F24" s="10"/>
    </row>
    <row r="25" spans="1:6">
      <c r="B25" s="9"/>
      <c r="F25" s="10"/>
    </row>
    <row r="26" spans="1:6">
      <c r="F26" s="10"/>
    </row>
  </sheetData>
  <mergeCells count="25">
    <mergeCell ref="D8:E8"/>
    <mergeCell ref="D9:E9"/>
    <mergeCell ref="D10:E10"/>
    <mergeCell ref="A19:C19"/>
    <mergeCell ref="D19:F19"/>
    <mergeCell ref="A8:C8"/>
    <mergeCell ref="A10:C10"/>
    <mergeCell ref="A9:C9"/>
    <mergeCell ref="B15:E15"/>
    <mergeCell ref="B16:E16"/>
    <mergeCell ref="B17:E17"/>
    <mergeCell ref="B18:E18"/>
    <mergeCell ref="A11:F11"/>
    <mergeCell ref="B12:E12"/>
    <mergeCell ref="B13:E13"/>
    <mergeCell ref="B14:E14"/>
    <mergeCell ref="A6:C6"/>
    <mergeCell ref="D6:F6"/>
    <mergeCell ref="D7:F7"/>
    <mergeCell ref="A2:C2"/>
    <mergeCell ref="D2:F2"/>
    <mergeCell ref="A3:F3"/>
    <mergeCell ref="A4:C4"/>
    <mergeCell ref="D4:F4"/>
    <mergeCell ref="A5:F5"/>
  </mergeCells>
  <hyperlinks>
    <hyperlink ref="D1" r:id="rId1" xr:uid="{2C195CAC-F7F1-4B58-9273-9E190EB1284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Cómputo Métrico MES 2</vt:lpstr>
      <vt:lpstr>Certificado</vt:lpstr>
      <vt:lpstr>Redeterminación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alicia casas</cp:lastModifiedBy>
  <dcterms:created xsi:type="dcterms:W3CDTF">2020-08-11T19:22:19Z</dcterms:created>
  <dcterms:modified xsi:type="dcterms:W3CDTF">2026-08-23T18:56:40Z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01734361CD07C3C85B968AA4B2781C480C5E84517533FB2EE1174F74E95997FC9503DC872D15E7FE07B95AE100ED7F409B45D51EEBC3B05E3890AE10BD7141C566577025E9638EE9E0E1C506C125EFBB9280CFBDF206F412344CDD7E4344765B61293E01DCB31277E674B005E77C0CA54A08FF2F799270542D8CE6A16284958</vt:lpwstr>
  </property>
  <property fmtid="{D5CDD505-2E9C-101B-9397-08002B2CF9AE}" pid="3" name="Business Objects Context Information1">
    <vt:lpwstr>132BED9B4BCDAB1379446685EA11EAE73D6E1E21A6DBCCFDDA43A12584FF460111708E3E40EB343879B063C4566D28211DF739BCECE02695913171FFFE08DC1562176F07457ED6E29EBDE2DE45D187C6CF480BFDD24F01A7FBBFC6C01E22502B85AE6B8DB8DED63750B153FB35BFCAFC4BAA672FACC97EAE2EB75A5C26E735B</vt:lpwstr>
  </property>
  <property fmtid="{D5CDD505-2E9C-101B-9397-08002B2CF9AE}" pid="4" name="Business Objects Context Information2">
    <vt:lpwstr>C428E7FFD4FDCA3C140A56585A73BAE441671FBD0FBC8E13D9C5EB8E1D2FEECA047EEA82A1B8070658C9666B75190E3AB68AC9248732EFCBE883E28285E65AF7CA84247205417B1765B022A1FD7C64696F25F88A52A9B2BAA65CAEE91D8CCA0B851BF5EC15BAF9C6284342CD133FEE870D3A095BE2F55A69EF64A98B015CC31</vt:lpwstr>
  </property>
  <property fmtid="{D5CDD505-2E9C-101B-9397-08002B2CF9AE}" pid="5" name="Business Objects Context Information3">
    <vt:lpwstr>54D4CF1CE53B50A542BC741F85798E62ABCB001E47E04218DF5731C4B5E52FC03977408FCA5F76E55F036FF5E1373A4142CE309A12C24C9E9CDBA7AE3E7E53CB4C4C7EDDA5CD4902DA9D3F37EE5209836397D0D2D69F09DE2C7D6F531A452DCF5EDAE4D3DCA24643762B7E35C4416099C828E5D4C3B1B430A9426FA56C1A88A</vt:lpwstr>
  </property>
  <property fmtid="{D5CDD505-2E9C-101B-9397-08002B2CF9AE}" pid="6" name="Business Objects Context Information4">
    <vt:lpwstr>2DC82A750DE04911368D69326FB00249AD5A807CE6DA4E3BA091B57064F3DA4E04CB16986F06E58B550AE37870E3A5481B36D5BC9C20D078EC872C4CEEFE6616D4A970FCBCD66766EC291D296AD2B1331987331513F0654E3296473666A36493B52087CF3189E71BE3274566E22A2F33690153B2A935B56F30AC6F62383C21E</vt:lpwstr>
  </property>
  <property fmtid="{D5CDD505-2E9C-101B-9397-08002B2CF9AE}" pid="7" name="Business Objects Context Information5">
    <vt:lpwstr>307A8E1DA6524E3FA01EBAFE8B9FD84CB1E44D0315E3752FB2C1E01DB492D0E4D236541EDC01D98E3D0B68EDB4CAD5D941BE4AB1C176ED2897BA598C027B803D86D85D93544CD082433712C74203742364FB2189B5DAD73D675655D4C7F329EC2C86ADB1EE86E8954E65F2B63CF43E6527FFF23315FEDDDD6147627E7B56BDE</vt:lpwstr>
  </property>
  <property fmtid="{D5CDD505-2E9C-101B-9397-08002B2CF9AE}" pid="8" name="Business Objects Context Information6">
    <vt:lpwstr>4F51344183C9E0236334865B9C2DBDC8DE6948EFC0A2C1371B5E6F904679122A8DBBC7FA</vt:lpwstr>
  </property>
</Properties>
</file>