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saveExternalLinkValues="0" updateLinks="never" defaultThemeVersion="124226"/>
  <mc:AlternateContent xmlns:mc="http://schemas.openxmlformats.org/markup-compatibility/2006">
    <mc:Choice Requires="x15">
      <x15ac:absPath xmlns:x15ac="http://schemas.microsoft.com/office/spreadsheetml/2010/11/ac" url="D:\Documentos\Escritorio\"/>
    </mc:Choice>
  </mc:AlternateContent>
  <xr:revisionPtr revIDLastSave="0" documentId="8_{066F0629-94A0-4DAA-BCB2-8E8730A80295}" xr6:coauthVersionLast="47" xr6:coauthVersionMax="47" xr10:uidLastSave="{00000000-0000-0000-0000-000000000000}"/>
  <workbookProtection workbookAlgorithmName="SHA-512" workbookHashValue="/QxdRSU2Wai4qElNV7rHUny1yImOcxuKsgRqyAf3NpznWMPSw66yMf33s6PeVMsMv3ncPnJH+gUEVWaH6697AQ==" workbookSaltValue="fTIpbokXnnpLFhiA8oXZDQ==" workbookSpinCount="100000" lockStructure="1"/>
  <bookViews>
    <workbookView xWindow="-120" yWindow="-120" windowWidth="19440" windowHeight="15150" tabRatio="823" xr2:uid="{00000000-000D-0000-FFFF-FFFF00000000}"/>
  </bookViews>
  <sheets>
    <sheet name="FLECHAS Y MOMENTOS" sheetId="1" r:id="rId1"/>
    <sheet name="Cargas" sheetId="15" state="hidden" r:id="rId2"/>
    <sheet name="Calculo" sheetId="13" state="hidden" r:id="rId3"/>
    <sheet name="TABLA PERFILES" sheetId="2" state="hidden" r:id="rId4"/>
  </sheets>
  <calcPr calcId="191029"/>
</workbook>
</file>

<file path=xl/calcChain.xml><?xml version="1.0" encoding="utf-8"?>
<calcChain xmlns="http://schemas.openxmlformats.org/spreadsheetml/2006/main">
  <c r="M5" i="15" l="1"/>
  <c r="J13" i="15"/>
  <c r="G13" i="15"/>
  <c r="D13" i="15"/>
  <c r="M9" i="15" l="1"/>
  <c r="M8" i="15"/>
  <c r="C9" i="15"/>
  <c r="C8" i="15"/>
  <c r="J12" i="15"/>
  <c r="D12" i="15" l="1"/>
  <c r="G12" i="15"/>
  <c r="L5" i="15" l="1"/>
  <c r="K5" i="15"/>
  <c r="J5" i="15"/>
  <c r="I5" i="15"/>
  <c r="H5" i="15"/>
  <c r="G5" i="15"/>
  <c r="F5" i="15"/>
  <c r="E5" i="15"/>
  <c r="D5" i="15"/>
  <c r="L10" i="15"/>
  <c r="K10" i="15"/>
  <c r="J10" i="15"/>
  <c r="I10" i="15"/>
  <c r="H10" i="15"/>
  <c r="G10" i="15"/>
  <c r="F10" i="15"/>
  <c r="E10" i="15"/>
  <c r="D10" i="15"/>
  <c r="Q5" i="15" l="1"/>
  <c r="Q9" i="15"/>
  <c r="T9" i="15" s="1"/>
  <c r="Q13" i="15"/>
  <c r="Q17" i="15"/>
  <c r="U17" i="15" s="1"/>
  <c r="Q21" i="15"/>
  <c r="Q25" i="15"/>
  <c r="Q11" i="15"/>
  <c r="T11" i="15" s="1"/>
  <c r="Q19" i="15"/>
  <c r="U19" i="15" s="1"/>
  <c r="Q8" i="15"/>
  <c r="T8" i="15" s="1"/>
  <c r="Q20" i="15"/>
  <c r="Q6" i="15"/>
  <c r="Q10" i="15"/>
  <c r="Q14" i="15"/>
  <c r="Q18" i="15"/>
  <c r="U18" i="15" s="1"/>
  <c r="Q22" i="15"/>
  <c r="Q4" i="15"/>
  <c r="Q7" i="15"/>
  <c r="Q15" i="15"/>
  <c r="U15" i="15" s="1"/>
  <c r="Q23" i="15"/>
  <c r="Q12" i="15"/>
  <c r="Q16" i="15"/>
  <c r="U16" i="15" s="1"/>
  <c r="Q24" i="15"/>
  <c r="K6" i="15"/>
  <c r="F6" i="15"/>
  <c r="I6" i="15"/>
  <c r="D6" i="15"/>
  <c r="H6" i="15"/>
  <c r="E6" i="15"/>
  <c r="G6" i="15"/>
  <c r="J6" i="15"/>
  <c r="C7" i="13"/>
  <c r="C8" i="13" s="1"/>
  <c r="C9" i="13"/>
  <c r="P5" i="15" l="1" a="1"/>
  <c r="P6" i="15" s="1"/>
  <c r="U10" i="15"/>
  <c r="U14" i="15"/>
  <c r="S8" i="15"/>
  <c r="U8" i="15"/>
  <c r="T14" i="15"/>
  <c r="U12" i="15"/>
  <c r="S6" i="15"/>
  <c r="U6" i="15"/>
  <c r="U11" i="15"/>
  <c r="U13" i="15"/>
  <c r="T12" i="15"/>
  <c r="T6" i="15"/>
  <c r="S7" i="15"/>
  <c r="U7" i="15"/>
  <c r="S9" i="15"/>
  <c r="U9" i="15"/>
  <c r="T13" i="15"/>
  <c r="T10" i="15"/>
  <c r="T7" i="15"/>
  <c r="P24" i="15"/>
  <c r="S24" i="15" s="1"/>
  <c r="AF14" i="13"/>
  <c r="AD13" i="13"/>
  <c r="AB12" i="13"/>
  <c r="Z11" i="13"/>
  <c r="X10" i="13"/>
  <c r="V9" i="13"/>
  <c r="T8" i="13"/>
  <c r="R7" i="13"/>
  <c r="P6" i="13"/>
  <c r="AE14" i="13"/>
  <c r="AC13" i="13"/>
  <c r="AA12" i="13"/>
  <c r="Y11" i="13"/>
  <c r="W10" i="13"/>
  <c r="U9" i="13"/>
  <c r="S8" i="13"/>
  <c r="Q7" i="13"/>
  <c r="O6" i="13"/>
  <c r="AB13" i="13"/>
  <c r="Z12" i="13"/>
  <c r="V10" i="13"/>
  <c r="T9" i="13"/>
  <c r="R8" i="13"/>
  <c r="P7" i="13"/>
  <c r="N6" i="13"/>
  <c r="AC14" i="13"/>
  <c r="AA13" i="13"/>
  <c r="Y12" i="13"/>
  <c r="O7" i="13"/>
  <c r="X11" i="13"/>
  <c r="W11" i="13"/>
  <c r="M6" i="13"/>
  <c r="AD14" i="13"/>
  <c r="U10" i="13"/>
  <c r="S9" i="13"/>
  <c r="Q8" i="13"/>
  <c r="P21" i="15" l="1"/>
  <c r="S21" i="15" s="1"/>
  <c r="P14" i="15"/>
  <c r="S14" i="15" s="1"/>
  <c r="P20" i="15"/>
  <c r="U20" i="15" s="1"/>
  <c r="P19" i="15"/>
  <c r="S19" i="15" s="1"/>
  <c r="P5" i="15"/>
  <c r="P25" i="15"/>
  <c r="P13" i="15"/>
  <c r="S13" i="15" s="1"/>
  <c r="P17" i="15"/>
  <c r="T17" i="15" s="1"/>
  <c r="P8" i="15"/>
  <c r="P22" i="15"/>
  <c r="P7" i="15"/>
  <c r="P10" i="15"/>
  <c r="S10" i="15" s="1"/>
  <c r="V9" i="15" s="1"/>
  <c r="E14" i="15" s="1"/>
  <c r="P18" i="15"/>
  <c r="S18" i="15" s="1"/>
  <c r="P9" i="15"/>
  <c r="P23" i="15"/>
  <c r="S23" i="15" s="1"/>
  <c r="P12" i="15"/>
  <c r="S12" i="15" s="1"/>
  <c r="P11" i="15"/>
  <c r="S11" i="15" s="1"/>
  <c r="P15" i="15"/>
  <c r="S15" i="15" s="1"/>
  <c r="P16" i="15"/>
  <c r="S16" i="15" s="1"/>
  <c r="V7" i="15"/>
  <c r="U22" i="15"/>
  <c r="T16" i="15"/>
  <c r="S20" i="15"/>
  <c r="T20" i="15"/>
  <c r="T15" i="15"/>
  <c r="S17" i="15"/>
  <c r="U24" i="15"/>
  <c r="T24" i="15"/>
  <c r="M30" i="13" a="1"/>
  <c r="X33" i="13" s="1"/>
  <c r="V13" i="15" l="1"/>
  <c r="G14" i="15" s="1"/>
  <c r="G15" i="15" s="1"/>
  <c r="G9" i="13" s="1"/>
  <c r="T21" i="15"/>
  <c r="T19" i="15"/>
  <c r="U21" i="15"/>
  <c r="E15" i="15"/>
  <c r="G7" i="13" s="1"/>
  <c r="D14" i="15"/>
  <c r="D15" i="15" s="1"/>
  <c r="G6" i="13" s="1"/>
  <c r="T23" i="15"/>
  <c r="U23" i="15"/>
  <c r="V11" i="15"/>
  <c r="F14" i="15" s="1"/>
  <c r="F15" i="15" s="1"/>
  <c r="G8" i="13" s="1"/>
  <c r="T18" i="15"/>
  <c r="V17" i="15" s="1"/>
  <c r="I14" i="15" s="1"/>
  <c r="I15" i="15" s="1"/>
  <c r="G11" i="13" s="1"/>
  <c r="S22" i="15"/>
  <c r="T22" i="15"/>
  <c r="V15" i="15"/>
  <c r="H14" i="15" s="1"/>
  <c r="H15" i="15" s="1"/>
  <c r="G10" i="13" s="1"/>
  <c r="Z43" i="13"/>
  <c r="M45" i="13"/>
  <c r="U47" i="13"/>
  <c r="P33" i="13"/>
  <c r="X30" i="13"/>
  <c r="P48" i="13"/>
  <c r="AC31" i="13"/>
  <c r="Q49" i="13"/>
  <c r="Y32" i="13"/>
  <c r="AA37" i="13"/>
  <c r="R44" i="13"/>
  <c r="W32" i="13"/>
  <c r="U48" i="13"/>
  <c r="AD36" i="13"/>
  <c r="Q36" i="13"/>
  <c r="AE33" i="13"/>
  <c r="AE41" i="13"/>
  <c r="V45" i="13"/>
  <c r="T40" i="13"/>
  <c r="P47" i="13"/>
  <c r="T31" i="13"/>
  <c r="Y41" i="13"/>
  <c r="Y33" i="13"/>
  <c r="Z35" i="13"/>
  <c r="R33" i="13"/>
  <c r="AC42" i="13"/>
  <c r="M34" i="13"/>
  <c r="V40" i="13"/>
  <c r="X43" i="13"/>
  <c r="AB35" i="13"/>
  <c r="R47" i="13"/>
  <c r="N44" i="13"/>
  <c r="W48" i="13"/>
  <c r="AE49" i="13"/>
  <c r="AC33" i="13"/>
  <c r="Y46" i="13"/>
  <c r="W37" i="13"/>
  <c r="AE43" i="13"/>
  <c r="R46" i="13"/>
  <c r="V33" i="13"/>
  <c r="X31" i="13"/>
  <c r="AB41" i="13"/>
  <c r="AE40" i="13"/>
  <c r="R36" i="13"/>
  <c r="T47" i="13"/>
  <c r="O47" i="13"/>
  <c r="M35" i="13"/>
  <c r="W36" i="13"/>
  <c r="Y47" i="13"/>
  <c r="N48" i="13"/>
  <c r="Q34" i="13"/>
  <c r="AA31" i="13"/>
  <c r="S39" i="13"/>
  <c r="N41" i="13"/>
  <c r="P38" i="13"/>
  <c r="O34" i="13"/>
  <c r="V43" i="13"/>
  <c r="S47" i="13"/>
  <c r="AC37" i="13"/>
  <c r="AA34" i="13"/>
  <c r="AA42" i="13"/>
  <c r="AD43" i="13"/>
  <c r="P37" i="13"/>
  <c r="AB45" i="13"/>
  <c r="AE31" i="13"/>
  <c r="AC40" i="13"/>
  <c r="M32" i="13"/>
  <c r="AE48" i="13"/>
  <c r="Z31" i="13"/>
  <c r="Q41" i="13"/>
  <c r="Q33" i="13"/>
  <c r="AA49" i="13"/>
  <c r="N30" i="13"/>
  <c r="T38" i="13"/>
  <c r="R31" i="13"/>
  <c r="Q32" i="13"/>
  <c r="O43" i="13"/>
  <c r="T43" i="13"/>
  <c r="P45" i="13"/>
  <c r="AB36" i="13"/>
  <c r="Z33" i="13"/>
  <c r="Y38" i="13"/>
  <c r="S46" i="13"/>
  <c r="T48" i="13"/>
  <c r="AB39" i="13"/>
  <c r="S41" i="13"/>
  <c r="N34" i="13"/>
  <c r="M39" i="13"/>
  <c r="S43" i="13"/>
  <c r="P39" i="13"/>
  <c r="V32" i="13"/>
  <c r="W40" i="13"/>
  <c r="AD33" i="13"/>
  <c r="W49" i="13"/>
  <c r="Q44" i="13"/>
  <c r="AE37" i="13"/>
  <c r="AE45" i="13"/>
  <c r="V37" i="13"/>
  <c r="T32" i="13"/>
  <c r="T39" i="13"/>
  <c r="U46" i="13"/>
  <c r="Y37" i="13"/>
  <c r="AD44" i="13"/>
  <c r="AE47" i="13"/>
  <c r="AC46" i="13"/>
  <c r="M38" i="13"/>
  <c r="M30" i="13"/>
  <c r="V30" i="13"/>
  <c r="T37" i="13"/>
  <c r="P34" i="13"/>
  <c r="T44" i="13"/>
  <c r="Z48" i="13"/>
  <c r="AA36" i="13"/>
  <c r="N35" i="13"/>
  <c r="V39" i="13"/>
  <c r="AE34" i="13"/>
  <c r="O30" i="13"/>
  <c r="P46" i="13"/>
  <c r="AD48" i="13"/>
  <c r="AD30" i="13"/>
  <c r="P43" i="13"/>
  <c r="W33" i="13"/>
  <c r="AE39" i="13"/>
  <c r="V41" i="13"/>
  <c r="X39" i="13"/>
  <c r="AF36" i="13"/>
  <c r="AC48" i="13"/>
  <c r="X37" i="13"/>
  <c r="X41" i="13"/>
  <c r="M43" i="13"/>
  <c r="Z38" i="13"/>
  <c r="W34" i="13"/>
  <c r="P41" i="13"/>
  <c r="AB44" i="13"/>
  <c r="N40" i="13"/>
  <c r="AD38" i="13"/>
  <c r="AD49" i="13"/>
  <c r="Q40" i="13"/>
  <c r="S34" i="13"/>
  <c r="AA40" i="13"/>
  <c r="AC49" i="13"/>
  <c r="AD39" i="13"/>
  <c r="AF37" i="13"/>
  <c r="X47" i="13"/>
  <c r="T35" i="13"/>
  <c r="Q47" i="13"/>
  <c r="T34" i="13"/>
  <c r="X36" i="13"/>
  <c r="R48" i="13"/>
  <c r="Q46" i="13"/>
  <c r="AE42" i="13"/>
  <c r="V35" i="13"/>
  <c r="X45" i="13"/>
  <c r="Y40" i="13"/>
  <c r="S35" i="13"/>
  <c r="O44" i="13"/>
  <c r="AF35" i="13"/>
  <c r="U33" i="13"/>
  <c r="O42" i="13"/>
  <c r="Z30" i="13"/>
  <c r="U31" i="13"/>
  <c r="W30" i="13"/>
  <c r="AA38" i="13"/>
  <c r="U49" i="13"/>
  <c r="AD35" i="13"/>
  <c r="AB30" i="13"/>
  <c r="AB37" i="13"/>
  <c r="AC44" i="13"/>
  <c r="AC36" i="13"/>
  <c r="Z37" i="13"/>
  <c r="AD47" i="13"/>
  <c r="M46" i="13"/>
  <c r="Q37" i="13"/>
  <c r="Z41" i="13"/>
  <c r="Z45" i="13"/>
  <c r="AF30" i="13"/>
  <c r="T49" i="13"/>
  <c r="AA48" i="13"/>
  <c r="AD46" i="13"/>
  <c r="V36" i="13"/>
  <c r="AD42" i="13"/>
  <c r="V46" i="13"/>
  <c r="U35" i="13"/>
  <c r="AC41" i="13"/>
  <c r="S31" i="13"/>
  <c r="O35" i="13"/>
  <c r="S38" i="13"/>
  <c r="W41" i="13"/>
  <c r="AA44" i="13"/>
  <c r="M49" i="13"/>
  <c r="Z44" i="13"/>
  <c r="R38" i="13"/>
  <c r="AD31" i="13"/>
  <c r="T36" i="13"/>
  <c r="AF49" i="13"/>
  <c r="X46" i="13"/>
  <c r="P40" i="13"/>
  <c r="AB33" i="13"/>
  <c r="AE44" i="13"/>
  <c r="AD45" i="13"/>
  <c r="N33" i="13"/>
  <c r="AB32" i="13"/>
  <c r="X44" i="13"/>
  <c r="T33" i="13"/>
  <c r="R41" i="13"/>
  <c r="R43" i="13"/>
  <c r="Y36" i="13"/>
  <c r="AE30" i="13"/>
  <c r="O38" i="13"/>
  <c r="W44" i="13"/>
  <c r="N45" i="13"/>
  <c r="R32" i="13"/>
  <c r="N36" i="13"/>
  <c r="V34" i="13"/>
  <c r="AC35" i="13"/>
  <c r="AC43" i="13"/>
  <c r="AE32" i="13"/>
  <c r="O36" i="13"/>
  <c r="O40" i="13"/>
  <c r="AA45" i="13"/>
  <c r="Z34" i="13"/>
  <c r="P31" i="13"/>
  <c r="AF34" i="13"/>
  <c r="Q38" i="13"/>
  <c r="AA35" i="13"/>
  <c r="S45" i="13"/>
  <c r="R40" i="13"/>
  <c r="AB42" i="13"/>
  <c r="R37" i="13"/>
  <c r="M33" i="13"/>
  <c r="M41" i="13"/>
  <c r="O32" i="13"/>
  <c r="W35" i="13"/>
  <c r="W39" i="13"/>
  <c r="S44" i="13"/>
  <c r="Y48" i="13"/>
  <c r="R42" i="13"/>
  <c r="Z32" i="13"/>
  <c r="X35" i="13"/>
  <c r="X49" i="13"/>
  <c r="P44" i="13"/>
  <c r="X34" i="13"/>
  <c r="O31" i="13"/>
  <c r="M44" i="13"/>
  <c r="M40" i="13"/>
  <c r="Q35" i="13"/>
  <c r="Q31" i="13"/>
  <c r="N49" i="13"/>
  <c r="N42" i="13"/>
  <c r="V48" i="13"/>
  <c r="S32" i="13"/>
  <c r="U44" i="13"/>
  <c r="U40" i="13"/>
  <c r="U36" i="13"/>
  <c r="Y31" i="13"/>
  <c r="AD32" i="13"/>
  <c r="AA47" i="13"/>
  <c r="Z49" i="13"/>
  <c r="AD34" i="13"/>
  <c r="AF31" i="13"/>
  <c r="AF46" i="13"/>
  <c r="T45" i="13"/>
  <c r="AB46" i="13"/>
  <c r="S49" i="13"/>
  <c r="Y30" i="13"/>
  <c r="M37" i="13"/>
  <c r="U43" i="13"/>
  <c r="AA32" i="13"/>
  <c r="AE35" i="13"/>
  <c r="O39" i="13"/>
  <c r="S42" i="13"/>
  <c r="W45" i="13"/>
  <c r="Q48" i="13"/>
  <c r="N43" i="13"/>
  <c r="Z36" i="13"/>
  <c r="R30" i="13"/>
  <c r="AB34" i="13"/>
  <c r="P49" i="13"/>
  <c r="AF44" i="13"/>
  <c r="X38" i="13"/>
  <c r="P32" i="13"/>
  <c r="W46" i="13"/>
  <c r="Z42" i="13"/>
  <c r="AB40" i="13"/>
  <c r="AB49" i="13"/>
  <c r="T41" i="13"/>
  <c r="P30" i="13"/>
  <c r="O48" i="13"/>
  <c r="Q30" i="13"/>
  <c r="AC39" i="13"/>
  <c r="S33" i="13"/>
  <c r="AA39" i="13"/>
  <c r="O46" i="13"/>
  <c r="AD41" i="13"/>
  <c r="AF39" i="13"/>
  <c r="N32" i="13"/>
  <c r="M31" i="13"/>
  <c r="U37" i="13"/>
  <c r="U45" i="13"/>
  <c r="AA33" i="13"/>
  <c r="AE36" i="13"/>
  <c r="AA41" i="13"/>
  <c r="M48" i="13"/>
  <c r="V31" i="13"/>
  <c r="AF48" i="13"/>
  <c r="AB31" i="13"/>
  <c r="U41" i="13"/>
  <c r="AE38" i="13"/>
  <c r="AE46" i="13"/>
  <c r="N37" i="13"/>
  <c r="R49" i="13"/>
  <c r="R39" i="13"/>
  <c r="Y34" i="13"/>
  <c r="Y42" i="13"/>
  <c r="O33" i="13"/>
  <c r="S36" i="13"/>
  <c r="O41" i="13"/>
  <c r="O45" i="13"/>
  <c r="AC47" i="13"/>
  <c r="N39" i="13"/>
  <c r="N31" i="13"/>
  <c r="AF33" i="13"/>
  <c r="AB48" i="13"/>
  <c r="AF40" i="13"/>
  <c r="AF32" i="13"/>
  <c r="S30" i="13"/>
  <c r="Q43" i="13"/>
  <c r="U38" i="13"/>
  <c r="U34" i="13"/>
  <c r="U30" i="13"/>
  <c r="T42" i="13"/>
  <c r="R35" i="13"/>
  <c r="AF45" i="13"/>
  <c r="AA30" i="13"/>
  <c r="Y43" i="13"/>
  <c r="Y39" i="13"/>
  <c r="AC34" i="13"/>
  <c r="AC30" i="13"/>
  <c r="V47" i="13"/>
  <c r="V38" i="13"/>
  <c r="Z47" i="13"/>
  <c r="X48" i="13"/>
  <c r="P42" i="13"/>
  <c r="X40" i="13"/>
  <c r="AF38" i="13"/>
  <c r="Z39" i="13"/>
  <c r="R45" i="13"/>
  <c r="S48" i="13"/>
  <c r="Q42" i="13"/>
  <c r="W38" i="13"/>
  <c r="W42" i="13"/>
  <c r="Y49" i="13"/>
  <c r="AD37" i="13"/>
  <c r="AF42" i="13"/>
  <c r="Y44" i="13"/>
  <c r="S37" i="13"/>
  <c r="AA43" i="13"/>
  <c r="Z46" i="13"/>
  <c r="V42" i="13"/>
  <c r="N47" i="13"/>
  <c r="U39" i="13"/>
  <c r="AC45" i="13"/>
  <c r="O37" i="13"/>
  <c r="S40" i="13"/>
  <c r="W43" i="13"/>
  <c r="AA46" i="13"/>
  <c r="M47" i="13"/>
  <c r="Z40" i="13"/>
  <c r="R34" i="13"/>
  <c r="AB38" i="13"/>
  <c r="AF47" i="13"/>
  <c r="X42" i="13"/>
  <c r="P36" i="13"/>
  <c r="Y45" i="13"/>
  <c r="U42" i="13"/>
  <c r="Q39" i="13"/>
  <c r="M36" i="13"/>
  <c r="AC32" i="13"/>
  <c r="O49" i="13"/>
  <c r="T46" i="13"/>
  <c r="N46" i="13"/>
  <c r="AD40" i="13"/>
  <c r="AF41" i="13"/>
  <c r="W31" i="13"/>
  <c r="Q45" i="13"/>
  <c r="M42" i="13"/>
  <c r="AC38" i="13"/>
  <c r="Y35" i="13"/>
  <c r="U32" i="13"/>
  <c r="W47" i="13"/>
  <c r="AF43" i="13"/>
  <c r="V44" i="13"/>
  <c r="V49" i="13"/>
  <c r="N38" i="13"/>
  <c r="AB43" i="13"/>
  <c r="AB47" i="13"/>
  <c r="T30" i="13"/>
  <c r="P35" i="13"/>
  <c r="X32" i="13"/>
  <c r="M33" i="2"/>
  <c r="N33" i="2" s="1"/>
  <c r="M34" i="2"/>
  <c r="M35" i="2"/>
  <c r="N35" i="2" s="1"/>
  <c r="M36" i="2"/>
  <c r="N36" i="2" s="1"/>
  <c r="M37" i="2"/>
  <c r="N37" i="2" s="1"/>
  <c r="M38" i="2"/>
  <c r="N38" i="2" s="1"/>
  <c r="M39" i="2"/>
  <c r="N39" i="2" s="1"/>
  <c r="M40" i="2"/>
  <c r="N40" i="2" s="1"/>
  <c r="M41" i="2"/>
  <c r="N41" i="2" s="1"/>
  <c r="M42" i="2"/>
  <c r="N42" i="2" s="1"/>
  <c r="M43" i="2"/>
  <c r="N43" i="2" s="1"/>
  <c r="M44" i="2"/>
  <c r="N44" i="2" s="1"/>
  <c r="M45" i="2"/>
  <c r="N45" i="2" s="1"/>
  <c r="M32" i="2"/>
  <c r="N32" i="2" s="1"/>
  <c r="M49" i="2"/>
  <c r="M48" i="2"/>
  <c r="F34" i="1"/>
  <c r="B34" i="1"/>
  <c r="M5" i="2"/>
  <c r="M6" i="2"/>
  <c r="N6" i="2" s="1"/>
  <c r="M7" i="2"/>
  <c r="N7" i="2" s="1"/>
  <c r="M8" i="2"/>
  <c r="N8" i="2" s="1"/>
  <c r="M9" i="2"/>
  <c r="N9" i="2" s="1"/>
  <c r="M10" i="2"/>
  <c r="N10" i="2" s="1"/>
  <c r="M11" i="2"/>
  <c r="N11" i="2" s="1"/>
  <c r="M12" i="2"/>
  <c r="N12" i="2" s="1"/>
  <c r="M13" i="2"/>
  <c r="N13" i="2" s="1"/>
  <c r="M14" i="2"/>
  <c r="N14" i="2" s="1"/>
  <c r="M15" i="2"/>
  <c r="N15" i="2" s="1"/>
  <c r="M16" i="2"/>
  <c r="N16" i="2" s="1"/>
  <c r="M17" i="2"/>
  <c r="N17" i="2" s="1"/>
  <c r="M18" i="2"/>
  <c r="N18" i="2" s="1"/>
  <c r="M19" i="2"/>
  <c r="N19" i="2" s="1"/>
  <c r="M20" i="2"/>
  <c r="N20" i="2" s="1"/>
  <c r="M21" i="2"/>
  <c r="N21" i="2" s="1"/>
  <c r="M24" i="2"/>
  <c r="B11" i="1"/>
  <c r="M25" i="2" s="1"/>
  <c r="F11" i="1"/>
  <c r="B12" i="1"/>
  <c r="V21" i="15" l="1"/>
  <c r="K14" i="15" s="1"/>
  <c r="K15" i="15" s="1"/>
  <c r="G13" i="13" s="1"/>
  <c r="V19" i="15"/>
  <c r="J14" i="15" s="1"/>
  <c r="J15" i="15" s="1"/>
  <c r="G12" i="13" s="1"/>
  <c r="V23" i="15"/>
  <c r="L14" i="15" s="1"/>
  <c r="L15" i="15" s="1"/>
  <c r="G14" i="13" s="1"/>
  <c r="J7" i="1"/>
  <c r="C7" i="15"/>
  <c r="C15" i="15" s="1"/>
  <c r="G15" i="13" s="1"/>
  <c r="L9" i="1"/>
  <c r="M7" i="15"/>
  <c r="J11" i="1"/>
  <c r="J13" i="1"/>
  <c r="J9" i="1"/>
  <c r="L15" i="1"/>
  <c r="J12" i="1"/>
  <c r="J10" i="1"/>
  <c r="J14" i="1"/>
  <c r="J15" i="1"/>
  <c r="J8" i="1"/>
  <c r="J16" i="1"/>
  <c r="J17" i="1"/>
  <c r="M22" i="2"/>
  <c r="M23" i="2" s="1"/>
  <c r="C11" i="1" s="1"/>
  <c r="L7" i="1"/>
  <c r="L16" i="1"/>
  <c r="L13" i="1"/>
  <c r="L10" i="1"/>
  <c r="L8" i="1"/>
  <c r="M46" i="2"/>
  <c r="M47" i="2" s="1"/>
  <c r="M50" i="2" s="1"/>
  <c r="L11" i="1"/>
  <c r="L17" i="1"/>
  <c r="L14" i="1"/>
  <c r="L12" i="1"/>
  <c r="N5" i="2"/>
  <c r="N22" i="2" s="1"/>
  <c r="C12" i="1" s="1"/>
  <c r="N34" i="2"/>
  <c r="N46" i="2" s="1"/>
  <c r="D12" i="1" s="1"/>
  <c r="M15" i="15" l="1"/>
  <c r="G25" i="13" s="1"/>
  <c r="D11" i="1"/>
  <c r="H11" i="1" s="1"/>
  <c r="M26" i="2"/>
  <c r="H12" i="1"/>
  <c r="C6" i="13" l="1"/>
  <c r="C10" i="13" s="1"/>
  <c r="R58" i="13" s="1"/>
  <c r="U62" i="13" l="1"/>
  <c r="S59" i="13"/>
  <c r="Q58" i="13"/>
  <c r="W63" i="13"/>
  <c r="V62" i="13"/>
  <c r="S60" i="13"/>
  <c r="AF72" i="13"/>
  <c r="AE71" i="13"/>
  <c r="T59" i="13"/>
  <c r="AA68" i="13"/>
  <c r="U61" i="13"/>
  <c r="Z65" i="13"/>
  <c r="AE72" i="13"/>
  <c r="Z66" i="13"/>
  <c r="AD69" i="13"/>
  <c r="P55" i="13"/>
  <c r="X63" i="13"/>
  <c r="Y65" i="13"/>
  <c r="AD70" i="13"/>
  <c r="O55" i="13"/>
  <c r="AB68" i="13"/>
  <c r="W64" i="13"/>
  <c r="M53" i="13"/>
  <c r="N54" i="13"/>
  <c r="Q57" i="13"/>
  <c r="AB67" i="13"/>
  <c r="M54" i="13"/>
  <c r="P56" i="13"/>
  <c r="X64" i="13"/>
  <c r="Y66" i="13"/>
  <c r="T60" i="13"/>
  <c r="O56" i="13"/>
  <c r="R57" i="13"/>
  <c r="AF71" i="13"/>
  <c r="N53" i="13"/>
  <c r="AA67" i="13"/>
  <c r="AC69" i="13"/>
  <c r="V61" i="13"/>
  <c r="AC70" i="13"/>
  <c r="M76" i="13" a="1"/>
  <c r="Z95" i="13" l="1"/>
  <c r="S90" i="13"/>
  <c r="Z76" i="13"/>
  <c r="S94" i="13"/>
  <c r="Q94" i="13"/>
  <c r="AB82" i="13"/>
  <c r="R88" i="13"/>
  <c r="N85" i="13"/>
  <c r="Q86" i="13"/>
  <c r="X77" i="13"/>
  <c r="X94" i="13"/>
  <c r="X82" i="13"/>
  <c r="AC82" i="13"/>
  <c r="N92" i="13"/>
  <c r="AE86" i="13"/>
  <c r="R94" i="13"/>
  <c r="AC93" i="13"/>
  <c r="V91" i="13"/>
  <c r="Y84" i="13"/>
  <c r="P79" i="13"/>
  <c r="AD81" i="13"/>
  <c r="N88" i="13"/>
  <c r="AD92" i="13"/>
  <c r="AB87" i="13"/>
  <c r="W85" i="13"/>
  <c r="M83" i="13"/>
  <c r="AC81" i="13"/>
  <c r="X90" i="13"/>
  <c r="AF88" i="13"/>
  <c r="S77" i="13"/>
  <c r="AF82" i="13"/>
  <c r="P80" i="13"/>
  <c r="AD76" i="13"/>
  <c r="W83" i="13"/>
  <c r="AB89" i="13"/>
  <c r="R95" i="13"/>
  <c r="M77" i="13"/>
  <c r="T93" i="13"/>
  <c r="P94" i="13"/>
  <c r="W76" i="13"/>
  <c r="X84" i="13"/>
  <c r="AF94" i="13"/>
  <c r="M76" i="13"/>
  <c r="M92" i="13"/>
  <c r="T80" i="13"/>
  <c r="AC85" i="13"/>
  <c r="S95" i="13"/>
  <c r="U76" i="13"/>
  <c r="O91" i="13"/>
  <c r="Z86" i="13"/>
  <c r="AA81" i="13"/>
  <c r="X76" i="13"/>
  <c r="AD95" i="13"/>
  <c r="AC88" i="13"/>
  <c r="R90" i="13"/>
  <c r="S92" i="13"/>
  <c r="AB88" i="13"/>
  <c r="N84" i="13"/>
  <c r="AF85" i="13"/>
  <c r="AF83" i="13"/>
  <c r="T84" i="13"/>
  <c r="O85" i="13"/>
  <c r="P77" i="13"/>
  <c r="U91" i="13"/>
  <c r="N93" i="13"/>
  <c r="V80" i="13"/>
  <c r="U94" i="13"/>
  <c r="W81" i="13"/>
  <c r="O77" i="13"/>
  <c r="Y89" i="13"/>
  <c r="Y78" i="13"/>
  <c r="P95" i="13"/>
  <c r="S78" i="13"/>
  <c r="U92" i="13"/>
  <c r="AF77" i="13"/>
  <c r="V77" i="13"/>
  <c r="V87" i="13"/>
  <c r="AF95" i="13"/>
  <c r="M81" i="13"/>
  <c r="AA78" i="13"/>
  <c r="AA91" i="13"/>
  <c r="R87" i="13"/>
  <c r="O90" i="13"/>
  <c r="M85" i="13"/>
  <c r="AC79" i="13"/>
  <c r="AE94" i="13"/>
  <c r="R76" i="13"/>
  <c r="W95" i="13"/>
  <c r="AF93" i="13"/>
  <c r="R78" i="13"/>
  <c r="X79" i="13"/>
  <c r="V83" i="13"/>
  <c r="N79" i="13"/>
  <c r="O81" i="13"/>
  <c r="AE80" i="13"/>
  <c r="AE91" i="13"/>
  <c r="AA83" i="13"/>
  <c r="Y86" i="13"/>
  <c r="V86" i="13"/>
  <c r="T81" i="13"/>
  <c r="T92" i="13"/>
  <c r="Y94" i="13"/>
  <c r="Z80" i="13"/>
  <c r="S80" i="13"/>
  <c r="S79" i="13"/>
  <c r="P88" i="13"/>
  <c r="M93" i="13"/>
  <c r="AA79" i="13"/>
  <c r="AE79" i="13"/>
  <c r="O87" i="13"/>
  <c r="T89" i="13"/>
  <c r="S86" i="13"/>
  <c r="T91" i="13"/>
  <c r="P83" i="13"/>
  <c r="AE89" i="13"/>
  <c r="AE88" i="13"/>
  <c r="P84" i="13"/>
  <c r="R82" i="13"/>
  <c r="W82" i="13"/>
  <c r="N77" i="13"/>
  <c r="AE77" i="13"/>
  <c r="U90" i="13"/>
  <c r="AB93" i="13"/>
  <c r="AB84" i="13"/>
  <c r="S88" i="13"/>
  <c r="O88" i="13"/>
  <c r="V92" i="13"/>
  <c r="U95" i="13"/>
  <c r="AC78" i="13"/>
  <c r="M91" i="13"/>
  <c r="AB77" i="13"/>
  <c r="O82" i="13"/>
  <c r="Q76" i="13"/>
  <c r="W91" i="13"/>
  <c r="X81" i="13"/>
  <c r="AF80" i="13"/>
  <c r="W80" i="13"/>
  <c r="V95" i="13"/>
  <c r="AB83" i="13"/>
  <c r="Y88" i="13"/>
  <c r="Y83" i="13"/>
  <c r="S83" i="13"/>
  <c r="AC83" i="13"/>
  <c r="AF78" i="13"/>
  <c r="AD86" i="13"/>
  <c r="P91" i="13"/>
  <c r="AE84" i="13"/>
  <c r="W92" i="13"/>
  <c r="Y85" i="13"/>
  <c r="R92" i="13"/>
  <c r="X89" i="13"/>
  <c r="Q87" i="13"/>
  <c r="N87" i="13"/>
  <c r="O76" i="13"/>
  <c r="Y92" i="13"/>
  <c r="AB85" i="13"/>
  <c r="N76" i="13"/>
  <c r="Z88" i="13"/>
  <c r="Q92" i="13"/>
  <c r="AC84" i="13"/>
  <c r="O78" i="13"/>
  <c r="M90" i="13"/>
  <c r="AA89" i="13"/>
  <c r="AB81" i="13"/>
  <c r="Z85" i="13"/>
  <c r="AA77" i="13"/>
  <c r="AA76" i="13"/>
  <c r="Y82" i="13"/>
  <c r="M82" i="13"/>
  <c r="R89" i="13"/>
  <c r="N89" i="13"/>
  <c r="Z77" i="13"/>
  <c r="Z84" i="13"/>
  <c r="AD85" i="13"/>
  <c r="AD90" i="13"/>
  <c r="Z90" i="13"/>
  <c r="Z79" i="13"/>
  <c r="T78" i="13"/>
  <c r="AE87" i="13"/>
  <c r="AA94" i="13"/>
  <c r="Y81" i="13"/>
  <c r="R93" i="13"/>
  <c r="Q91" i="13"/>
  <c r="N95" i="13"/>
  <c r="T83" i="13"/>
  <c r="U78" i="13"/>
  <c r="AD94" i="13"/>
  <c r="T79" i="13"/>
  <c r="AB78" i="13"/>
  <c r="X95" i="13"/>
  <c r="AF87" i="13"/>
  <c r="T76" i="13"/>
  <c r="O92" i="13"/>
  <c r="W84" i="13"/>
  <c r="Z92" i="13"/>
  <c r="N78" i="13"/>
  <c r="P85" i="13"/>
  <c r="AD84" i="13"/>
  <c r="AE95" i="13"/>
  <c r="M84" i="13"/>
  <c r="X85" i="13"/>
  <c r="T87" i="13"/>
  <c r="W77" i="13"/>
  <c r="AA93" i="13"/>
  <c r="AE85" i="13"/>
  <c r="AA92" i="13"/>
  <c r="AC90" i="13"/>
  <c r="X80" i="13"/>
  <c r="AF76" i="13"/>
  <c r="N90" i="13"/>
  <c r="O93" i="13"/>
  <c r="O84" i="13"/>
  <c r="S81" i="13"/>
  <c r="AE92" i="13"/>
  <c r="R83" i="13"/>
  <c r="AD89" i="13"/>
  <c r="U93" i="13"/>
  <c r="AE93" i="13"/>
  <c r="X93" i="13"/>
  <c r="AC94" i="13"/>
  <c r="N94" i="13"/>
  <c r="AD82" i="13"/>
  <c r="M80" i="13"/>
  <c r="M79" i="13"/>
  <c r="Y90" i="13"/>
  <c r="AD91" i="13"/>
  <c r="W94" i="13"/>
  <c r="AD78" i="13"/>
  <c r="X88" i="13"/>
  <c r="V89" i="13"/>
  <c r="P93" i="13"/>
  <c r="Z87" i="13"/>
  <c r="R85" i="13"/>
  <c r="AB91" i="13"/>
  <c r="N91" i="13"/>
  <c r="AF81" i="13"/>
  <c r="S87" i="13"/>
  <c r="AE81" i="13"/>
  <c r="Q83" i="13"/>
  <c r="U77" i="13"/>
  <c r="Y77" i="13"/>
  <c r="T94" i="13"/>
  <c r="M87" i="13"/>
  <c r="AC76" i="13"/>
  <c r="Y76" i="13"/>
  <c r="AC92" i="13"/>
  <c r="W88" i="13"/>
  <c r="X86" i="13"/>
  <c r="Q95" i="13"/>
  <c r="AF84" i="13"/>
  <c r="AB76" i="13"/>
  <c r="AD93" i="13"/>
  <c r="W79" i="13"/>
  <c r="AB95" i="13"/>
  <c r="V88" i="13"/>
  <c r="AF90" i="13"/>
  <c r="R79" i="13"/>
  <c r="P81" i="13"/>
  <c r="AE83" i="13"/>
  <c r="X91" i="13"/>
  <c r="R77" i="13"/>
  <c r="P87" i="13"/>
  <c r="AE90" i="13"/>
  <c r="AD79" i="13"/>
  <c r="W78" i="13"/>
  <c r="R81" i="13"/>
  <c r="Q85" i="13"/>
  <c r="T85" i="13"/>
  <c r="M88" i="13"/>
  <c r="Z93" i="13"/>
  <c r="AA80" i="13"/>
  <c r="S76" i="13"/>
  <c r="AD87" i="13"/>
  <c r="U84" i="13"/>
  <c r="AD83" i="13"/>
  <c r="T82" i="13"/>
  <c r="T88" i="13"/>
  <c r="Z81" i="13"/>
  <c r="O89" i="13"/>
  <c r="Q78" i="13"/>
  <c r="Z82" i="13"/>
  <c r="AF79" i="13"/>
  <c r="AB79" i="13"/>
  <c r="Y87" i="13"/>
  <c r="AE82" i="13"/>
  <c r="S93" i="13"/>
  <c r="O86" i="13"/>
  <c r="Q80" i="13"/>
  <c r="R84" i="13"/>
  <c r="AF86" i="13"/>
  <c r="O94" i="13"/>
  <c r="S85" i="13"/>
  <c r="U79" i="13"/>
  <c r="V76" i="13"/>
  <c r="O83" i="13"/>
  <c r="AA85" i="13"/>
  <c r="U82" i="13"/>
  <c r="Q89" i="13"/>
  <c r="V84" i="13"/>
  <c r="AF92" i="13"/>
  <c r="AF91" i="13"/>
  <c r="Q79" i="13"/>
  <c r="U88" i="13"/>
  <c r="AB90" i="13"/>
  <c r="N82" i="13"/>
  <c r="O95" i="13"/>
  <c r="V90" i="13"/>
  <c r="AA90" i="13"/>
  <c r="AC95" i="13"/>
  <c r="T86" i="13"/>
  <c r="V93" i="13"/>
  <c r="Q81" i="13"/>
  <c r="R91" i="13"/>
  <c r="V85" i="13"/>
  <c r="AC87" i="13"/>
  <c r="Q88" i="13"/>
  <c r="S91" i="13"/>
  <c r="P86" i="13"/>
  <c r="X83" i="13"/>
  <c r="Q93" i="13"/>
  <c r="U81" i="13"/>
  <c r="O79" i="13"/>
  <c r="Q82" i="13"/>
  <c r="V78" i="13"/>
  <c r="V81" i="13"/>
  <c r="M86" i="13"/>
  <c r="AB92" i="13"/>
  <c r="AD88" i="13"/>
  <c r="AC91" i="13"/>
  <c r="U89" i="13"/>
  <c r="U80" i="13"/>
  <c r="N83" i="13"/>
  <c r="R86" i="13"/>
  <c r="O80" i="13"/>
  <c r="AC89" i="13"/>
  <c r="AC80" i="13"/>
  <c r="AA84" i="13"/>
  <c r="M94" i="13"/>
  <c r="V82" i="13"/>
  <c r="M78" i="13"/>
  <c r="N86" i="13"/>
  <c r="AB80" i="13"/>
  <c r="Z83" i="13"/>
  <c r="AA86" i="13"/>
  <c r="P78" i="13"/>
  <c r="AA88" i="13"/>
  <c r="AE76" i="13"/>
  <c r="N80" i="13"/>
  <c r="T90" i="13"/>
  <c r="S84" i="13"/>
  <c r="X92" i="13"/>
  <c r="U83" i="13"/>
  <c r="AC77" i="13"/>
  <c r="P90" i="13"/>
  <c r="W89" i="13"/>
  <c r="AA87" i="13"/>
  <c r="Z89" i="13"/>
  <c r="W90" i="13"/>
  <c r="W87" i="13"/>
  <c r="M89" i="13"/>
  <c r="Y95" i="13"/>
  <c r="M95" i="13"/>
  <c r="Z94" i="13"/>
  <c r="AD77" i="13"/>
  <c r="Y91" i="13"/>
  <c r="S82" i="13"/>
  <c r="AE78" i="13"/>
  <c r="AB94" i="13"/>
  <c r="V94" i="13"/>
  <c r="V79" i="13"/>
  <c r="U86" i="13"/>
  <c r="P76" i="13"/>
  <c r="Q84" i="13"/>
  <c r="T77" i="13"/>
  <c r="AF89" i="13"/>
  <c r="U85" i="13"/>
  <c r="P82" i="13"/>
  <c r="AA82" i="13"/>
  <c r="AA95" i="13"/>
  <c r="T95" i="13"/>
  <c r="Y79" i="13"/>
  <c r="AD80" i="13"/>
  <c r="Z78" i="13"/>
  <c r="P89" i="13"/>
  <c r="X78" i="13"/>
  <c r="U87" i="13"/>
  <c r="Q90" i="13"/>
  <c r="Y93" i="13"/>
  <c r="Z91" i="13"/>
  <c r="Y80" i="13"/>
  <c r="Q77" i="13"/>
  <c r="R80" i="13"/>
  <c r="W93" i="13"/>
  <c r="X87" i="13"/>
  <c r="N81" i="13"/>
  <c r="S89" i="13"/>
  <c r="AC86" i="13"/>
  <c r="AB86" i="13"/>
  <c r="P92" i="13"/>
  <c r="W86" i="13"/>
  <c r="M99" i="13" l="1" a="1"/>
  <c r="Q99" i="13" l="1"/>
  <c r="R103" i="13"/>
  <c r="U106" i="13"/>
  <c r="T100" i="13"/>
  <c r="R118" i="13"/>
  <c r="R99" i="13"/>
  <c r="X115" i="13"/>
  <c r="Z108" i="13"/>
  <c r="N102" i="13"/>
  <c r="Z113" i="13"/>
  <c r="Y117" i="13"/>
  <c r="Y113" i="13"/>
  <c r="AB112" i="13"/>
  <c r="AC116" i="13"/>
  <c r="AA114" i="13"/>
  <c r="AE112" i="13"/>
  <c r="AE99" i="13"/>
  <c r="X108" i="13"/>
  <c r="X106" i="13"/>
  <c r="P118" i="13"/>
  <c r="N106" i="13"/>
  <c r="AD105" i="13"/>
  <c r="AB111" i="13"/>
  <c r="AA107" i="13"/>
  <c r="AE104" i="13"/>
  <c r="M113" i="13"/>
  <c r="Z115" i="13"/>
  <c r="U111" i="13"/>
  <c r="V104" i="13"/>
  <c r="M115" i="13"/>
  <c r="Z118" i="13"/>
  <c r="V107" i="13"/>
  <c r="O105" i="13"/>
  <c r="R105" i="13"/>
  <c r="AB117" i="13"/>
  <c r="AC105" i="13"/>
  <c r="AB99" i="13"/>
  <c r="M105" i="13"/>
  <c r="AC112" i="13"/>
  <c r="P110" i="13"/>
  <c r="AB109" i="13"/>
  <c r="AD107" i="13"/>
  <c r="AB116" i="13"/>
  <c r="S99" i="13"/>
  <c r="Z117" i="13"/>
  <c r="U118" i="13"/>
  <c r="AD104" i="13"/>
  <c r="O104" i="13"/>
  <c r="N110" i="13"/>
  <c r="V101" i="13"/>
  <c r="W100" i="13"/>
  <c r="AA115" i="13"/>
  <c r="AF99" i="13"/>
  <c r="AC107" i="13"/>
  <c r="AB104" i="13"/>
  <c r="AF115" i="13"/>
  <c r="U109" i="13"/>
  <c r="T117" i="13"/>
  <c r="M109" i="13"/>
  <c r="AB102" i="13"/>
  <c r="Y107" i="13"/>
  <c r="R106" i="13"/>
  <c r="M106" i="13"/>
  <c r="W117" i="13"/>
  <c r="X102" i="13"/>
  <c r="P112" i="13"/>
  <c r="AB105" i="13"/>
  <c r="T106" i="13"/>
  <c r="AD106" i="13"/>
  <c r="M116" i="13"/>
  <c r="Y105" i="13"/>
  <c r="Q103" i="13"/>
  <c r="AC101" i="13"/>
  <c r="Z110" i="13"/>
  <c r="Y108" i="13"/>
  <c r="AE113" i="13"/>
  <c r="U103" i="13"/>
  <c r="AD109" i="13"/>
  <c r="Q104" i="13"/>
  <c r="T113" i="13"/>
  <c r="S118" i="13"/>
  <c r="V99" i="13"/>
  <c r="U101" i="13"/>
  <c r="Y109" i="13"/>
  <c r="O111" i="13"/>
  <c r="P115" i="13"/>
  <c r="R104" i="13"/>
  <c r="S113" i="13"/>
  <c r="Q107" i="13"/>
  <c r="N103" i="13"/>
  <c r="AF109" i="13"/>
  <c r="Y106" i="13"/>
  <c r="AF106" i="13"/>
  <c r="AB110" i="13"/>
  <c r="X109" i="13"/>
  <c r="Q112" i="13"/>
  <c r="X110" i="13"/>
  <c r="T101" i="13"/>
  <c r="U107" i="13"/>
  <c r="S116" i="13"/>
  <c r="Q111" i="13"/>
  <c r="AB100" i="13"/>
  <c r="X111" i="13"/>
  <c r="N104" i="13"/>
  <c r="U114" i="13"/>
  <c r="M117" i="13"/>
  <c r="T103" i="13"/>
  <c r="W116" i="13"/>
  <c r="P104" i="13"/>
  <c r="T112" i="13"/>
  <c r="P99" i="13"/>
  <c r="S115" i="13"/>
  <c r="AF103" i="13"/>
  <c r="S106" i="13"/>
  <c r="W107" i="13"/>
  <c r="AB108" i="13"/>
  <c r="AD115" i="13"/>
  <c r="AD112" i="13"/>
  <c r="AD103" i="13"/>
  <c r="S100" i="13"/>
  <c r="O99" i="13"/>
  <c r="M103" i="13"/>
  <c r="Y101" i="13"/>
  <c r="N109" i="13"/>
  <c r="AD113" i="13"/>
  <c r="Z112" i="13"/>
  <c r="X100" i="13"/>
  <c r="AD117" i="13"/>
  <c r="Q118" i="13"/>
  <c r="AA116" i="13"/>
  <c r="V114" i="13"/>
  <c r="O116" i="13"/>
  <c r="AD102" i="13"/>
  <c r="Y114" i="13"/>
  <c r="AE115" i="13"/>
  <c r="O102" i="13"/>
  <c r="T99" i="13"/>
  <c r="O114" i="13"/>
  <c r="AE117" i="13"/>
  <c r="T104" i="13"/>
  <c r="V111" i="13"/>
  <c r="W114" i="13"/>
  <c r="AC102" i="13"/>
  <c r="S107" i="13"/>
  <c r="AC99" i="13"/>
  <c r="P108" i="13"/>
  <c r="R109" i="13"/>
  <c r="N115" i="13"/>
  <c r="AD99" i="13"/>
  <c r="S117" i="13"/>
  <c r="AB107" i="13"/>
  <c r="T102" i="13"/>
  <c r="S112" i="13"/>
  <c r="X99" i="13"/>
  <c r="O112" i="13"/>
  <c r="V106" i="13"/>
  <c r="AB115" i="13"/>
  <c r="AE106" i="13"/>
  <c r="M110" i="13"/>
  <c r="U105" i="13"/>
  <c r="T110" i="13"/>
  <c r="Z100" i="13"/>
  <c r="V105" i="13"/>
  <c r="X114" i="13"/>
  <c r="AE108" i="13"/>
  <c r="AC113" i="13"/>
  <c r="AC109" i="13"/>
  <c r="AD110" i="13"/>
  <c r="R116" i="13"/>
  <c r="Z116" i="13"/>
  <c r="Q117" i="13"/>
  <c r="N105" i="13"/>
  <c r="Y103" i="13"/>
  <c r="AD100" i="13"/>
  <c r="S102" i="13"/>
  <c r="AC117" i="13"/>
  <c r="U100" i="13"/>
  <c r="AC108" i="13"/>
  <c r="M99" i="13"/>
  <c r="AA99" i="13"/>
  <c r="Z111" i="13"/>
  <c r="Q116" i="13"/>
  <c r="S101" i="13"/>
  <c r="AA103" i="13"/>
  <c r="AD108" i="13"/>
  <c r="AF113" i="13"/>
  <c r="W101" i="13"/>
  <c r="W99" i="13"/>
  <c r="N100" i="13"/>
  <c r="AE101" i="13"/>
  <c r="X103" i="13"/>
  <c r="O117" i="13"/>
  <c r="O107" i="13"/>
  <c r="U113" i="13"/>
  <c r="Q100" i="13"/>
  <c r="M107" i="13"/>
  <c r="R115" i="13"/>
  <c r="AF110" i="13"/>
  <c r="R101" i="13"/>
  <c r="W115" i="13"/>
  <c r="N108" i="13"/>
  <c r="W105" i="13"/>
  <c r="AB113" i="13"/>
  <c r="AF100" i="13"/>
  <c r="AA104" i="13"/>
  <c r="X118" i="13"/>
  <c r="P101" i="13"/>
  <c r="AC106" i="13"/>
  <c r="P100" i="13"/>
  <c r="AC111" i="13"/>
  <c r="M118" i="13"/>
  <c r="Y104" i="13"/>
  <c r="AB106" i="13"/>
  <c r="AB101" i="13"/>
  <c r="AD114" i="13"/>
  <c r="V113" i="13"/>
  <c r="O106" i="13"/>
  <c r="P113" i="13"/>
  <c r="AC104" i="13"/>
  <c r="U112" i="13"/>
  <c r="O118" i="13"/>
  <c r="N112" i="13"/>
  <c r="O103" i="13"/>
  <c r="AA106" i="13"/>
  <c r="AE109" i="13"/>
  <c r="AE114" i="13"/>
  <c r="T108" i="13"/>
  <c r="T109" i="13"/>
  <c r="O100" i="13"/>
  <c r="V110" i="13"/>
  <c r="W102" i="13"/>
  <c r="P103" i="13"/>
  <c r="X112" i="13"/>
  <c r="W104" i="13"/>
  <c r="Y110" i="13"/>
  <c r="M100" i="13"/>
  <c r="V118" i="13"/>
  <c r="R113" i="13"/>
  <c r="AF111" i="13"/>
  <c r="O108" i="13"/>
  <c r="AE116" i="13"/>
  <c r="Q115" i="13"/>
  <c r="X116" i="13"/>
  <c r="Z101" i="13"/>
  <c r="AA112" i="13"/>
  <c r="AA109" i="13"/>
  <c r="T105" i="13"/>
  <c r="Z99" i="13"/>
  <c r="X117" i="13"/>
  <c r="S114" i="13"/>
  <c r="T116" i="13"/>
  <c r="S103" i="13"/>
  <c r="AF116" i="13"/>
  <c r="O101" i="13"/>
  <c r="V108" i="13"/>
  <c r="X105" i="13"/>
  <c r="R107" i="13"/>
  <c r="N99" i="13"/>
  <c r="T114" i="13"/>
  <c r="Z107" i="13"/>
  <c r="AB114" i="13"/>
  <c r="R110" i="13"/>
  <c r="S110" i="13"/>
  <c r="AA111" i="13"/>
  <c r="N116" i="13"/>
  <c r="U99" i="13"/>
  <c r="AA108" i="13"/>
  <c r="M104" i="13"/>
  <c r="V115" i="13"/>
  <c r="AD101" i="13"/>
  <c r="O109" i="13"/>
  <c r="W111" i="13"/>
  <c r="AE100" i="13"/>
  <c r="AC118" i="13"/>
  <c r="AF101" i="13"/>
  <c r="N107" i="13"/>
  <c r="AD116" i="13"/>
  <c r="AC115" i="13"/>
  <c r="P105" i="13"/>
  <c r="X113" i="13"/>
  <c r="Z104" i="13"/>
  <c r="AA117" i="13"/>
  <c r="AD118" i="13"/>
  <c r="Z106" i="13"/>
  <c r="AF102" i="13"/>
  <c r="AF107" i="13"/>
  <c r="W106" i="13"/>
  <c r="U115" i="13"/>
  <c r="R112" i="13"/>
  <c r="S105" i="13"/>
  <c r="X107" i="13"/>
  <c r="AE110" i="13"/>
  <c r="AE103" i="13"/>
  <c r="W103" i="13"/>
  <c r="T118" i="13"/>
  <c r="AA118" i="13"/>
  <c r="X101" i="13"/>
  <c r="AE102" i="13"/>
  <c r="V116" i="13"/>
  <c r="Q109" i="13"/>
  <c r="Q114" i="13"/>
  <c r="Q110" i="13"/>
  <c r="V109" i="13"/>
  <c r="P116" i="13"/>
  <c r="P109" i="13"/>
  <c r="AF112" i="13"/>
  <c r="U104" i="13"/>
  <c r="AF118" i="13"/>
  <c r="P107" i="13"/>
  <c r="N101" i="13"/>
  <c r="R102" i="13"/>
  <c r="W108" i="13"/>
  <c r="R108" i="13"/>
  <c r="AA113" i="13"/>
  <c r="AC100" i="13"/>
  <c r="Q113" i="13"/>
  <c r="M114" i="13"/>
  <c r="W113" i="13"/>
  <c r="R111" i="13"/>
  <c r="W109" i="13"/>
  <c r="U108" i="13"/>
  <c r="T111" i="13"/>
  <c r="P117" i="13"/>
  <c r="Y102" i="13"/>
  <c r="AF108" i="13"/>
  <c r="V103" i="13"/>
  <c r="N111" i="13"/>
  <c r="Q106" i="13"/>
  <c r="AE111" i="13"/>
  <c r="O115" i="13"/>
  <c r="Q108" i="13"/>
  <c r="Z109" i="13"/>
  <c r="AD111" i="13"/>
  <c r="S104" i="13"/>
  <c r="AA101" i="13"/>
  <c r="Y112" i="13"/>
  <c r="O110" i="13"/>
  <c r="T115" i="13"/>
  <c r="AE105" i="13"/>
  <c r="AB103" i="13"/>
  <c r="O113" i="13"/>
  <c r="Y118" i="13"/>
  <c r="N113" i="13"/>
  <c r="AC103" i="13"/>
  <c r="AF105" i="13"/>
  <c r="W110" i="13"/>
  <c r="AA102" i="13"/>
  <c r="P102" i="13"/>
  <c r="AE107" i="13"/>
  <c r="R117" i="13"/>
  <c r="AA100" i="13"/>
  <c r="Y99" i="13"/>
  <c r="Q105" i="13"/>
  <c r="N118" i="13"/>
  <c r="X104" i="13"/>
  <c r="V112" i="13"/>
  <c r="N117" i="13"/>
  <c r="AA105" i="13"/>
  <c r="U110" i="13"/>
  <c r="V102" i="13"/>
  <c r="Z114" i="13"/>
  <c r="U102" i="13"/>
  <c r="Z102" i="13"/>
  <c r="S111" i="13"/>
  <c r="AA110" i="13"/>
  <c r="Y115" i="13"/>
  <c r="AE118" i="13"/>
  <c r="U116" i="13"/>
  <c r="AC114" i="13"/>
  <c r="T107" i="13"/>
  <c r="Y116" i="13"/>
  <c r="AF114" i="13"/>
  <c r="M108" i="13"/>
  <c r="M102" i="13"/>
  <c r="P114" i="13"/>
  <c r="M111" i="13"/>
  <c r="S108" i="13"/>
  <c r="M101" i="13"/>
  <c r="W112" i="13"/>
  <c r="U117" i="13"/>
  <c r="P111" i="13"/>
  <c r="W118" i="13"/>
  <c r="AF104" i="13"/>
  <c r="Z103" i="13"/>
  <c r="S109" i="13"/>
  <c r="AB118" i="13"/>
  <c r="Y100" i="13"/>
  <c r="P106" i="13"/>
  <c r="AC110" i="13"/>
  <c r="V117" i="13"/>
  <c r="AF117" i="13"/>
  <c r="Z105" i="13"/>
  <c r="R100" i="13"/>
  <c r="M112" i="13"/>
  <c r="Q101" i="13"/>
  <c r="Q102" i="13"/>
  <c r="R114" i="13"/>
  <c r="N114" i="13"/>
  <c r="V100" i="13"/>
  <c r="Y111" i="13"/>
  <c r="M121" i="13" l="1" a="1"/>
  <c r="S144" i="13" a="1"/>
  <c r="M121" i="13" l="1"/>
  <c r="W130" i="13"/>
  <c r="AE136" i="13"/>
  <c r="Y140" i="13"/>
  <c r="P130" i="13"/>
  <c r="X136" i="13"/>
  <c r="P131" i="13"/>
  <c r="O140" i="13"/>
  <c r="AA134" i="13"/>
  <c r="X122" i="13"/>
  <c r="AF137" i="13"/>
  <c r="AB139" i="13"/>
  <c r="R135" i="13"/>
  <c r="V122" i="13"/>
  <c r="Y126" i="13"/>
  <c r="AA127" i="13"/>
  <c r="M136" i="13"/>
  <c r="V135" i="13"/>
  <c r="X140" i="13"/>
  <c r="P121" i="13"/>
  <c r="X130" i="13"/>
  <c r="T140" i="13"/>
  <c r="T138" i="13"/>
  <c r="N140" i="13"/>
  <c r="AC125" i="13"/>
  <c r="N131" i="13"/>
  <c r="N122" i="13"/>
  <c r="AD133" i="13"/>
  <c r="AF133" i="13"/>
  <c r="V126" i="13"/>
  <c r="O122" i="13"/>
  <c r="AD137" i="13"/>
  <c r="Y138" i="13"/>
  <c r="T126" i="13"/>
  <c r="X125" i="13"/>
  <c r="AF129" i="13"/>
  <c r="S134" i="13"/>
  <c r="Y134" i="13"/>
  <c r="AE122" i="13"/>
  <c r="Q131" i="13"/>
  <c r="M131" i="13"/>
  <c r="R128" i="13"/>
  <c r="S133" i="13"/>
  <c r="P128" i="13"/>
  <c r="X126" i="13"/>
  <c r="AB130" i="13"/>
  <c r="M137" i="13"/>
  <c r="AD125" i="13"/>
  <c r="X123" i="13"/>
  <c r="O132" i="13"/>
  <c r="Q138" i="13"/>
  <c r="AF122" i="13"/>
  <c r="AB131" i="13"/>
  <c r="N138" i="13"/>
  <c r="T134" i="13"/>
  <c r="T122" i="13"/>
  <c r="AE137" i="13"/>
  <c r="T128" i="13"/>
  <c r="P139" i="13"/>
  <c r="AA132" i="13"/>
  <c r="AD140" i="13"/>
  <c r="N132" i="13"/>
  <c r="Q136" i="13"/>
  <c r="U123" i="13"/>
  <c r="AD122" i="13"/>
  <c r="W124" i="13"/>
  <c r="Z128" i="13"/>
  <c r="AC132" i="13"/>
  <c r="AE125" i="13"/>
  <c r="Q134" i="13"/>
  <c r="Z122" i="13"/>
  <c r="Z134" i="13"/>
  <c r="R124" i="13"/>
  <c r="M135" i="13"/>
  <c r="O121" i="13"/>
  <c r="N125" i="13"/>
  <c r="T124" i="13"/>
  <c r="W132" i="13"/>
  <c r="U138" i="13"/>
  <c r="AB123" i="13"/>
  <c r="P132" i="13"/>
  <c r="R138" i="13"/>
  <c r="P135" i="13"/>
  <c r="AF123" i="13"/>
  <c r="S138" i="13"/>
  <c r="P129" i="13"/>
  <c r="V139" i="13"/>
  <c r="W133" i="13"/>
  <c r="O127" i="13"/>
  <c r="R131" i="13"/>
  <c r="U135" i="13"/>
  <c r="Y122" i="13"/>
  <c r="R121" i="13"/>
  <c r="AA123" i="13"/>
  <c r="AD127" i="13"/>
  <c r="M132" i="13"/>
  <c r="S124" i="13"/>
  <c r="Y132" i="13"/>
  <c r="U136" i="13"/>
  <c r="V131" i="13"/>
  <c r="N121" i="13"/>
  <c r="T130" i="13"/>
  <c r="O137" i="13"/>
  <c r="AE138" i="13"/>
  <c r="W139" i="13"/>
  <c r="R123" i="13"/>
  <c r="R137" i="13"/>
  <c r="Z132" i="13"/>
  <c r="R125" i="13"/>
  <c r="S123" i="13"/>
  <c r="O128" i="13"/>
  <c r="W134" i="13"/>
  <c r="U139" i="13"/>
  <c r="AB127" i="13"/>
  <c r="P134" i="13"/>
  <c r="AF124" i="13"/>
  <c r="W138" i="13"/>
  <c r="AE129" i="13"/>
  <c r="Z139" i="13"/>
  <c r="P133" i="13"/>
  <c r="AB140" i="13"/>
  <c r="W137" i="13"/>
  <c r="O123" i="13"/>
  <c r="R127" i="13"/>
  <c r="U131" i="13"/>
  <c r="AE121" i="13"/>
  <c r="Q130" i="13"/>
  <c r="Z136" i="13"/>
  <c r="AD123" i="13"/>
  <c r="M128" i="13"/>
  <c r="R133" i="13"/>
  <c r="Y124" i="13"/>
  <c r="U128" i="13"/>
  <c r="U132" i="13"/>
  <c r="R136" i="13"/>
  <c r="W128" i="13"/>
  <c r="W136" i="13"/>
  <c r="U140" i="13"/>
  <c r="AB129" i="13"/>
  <c r="P136" i="13"/>
  <c r="X133" i="13"/>
  <c r="AE133" i="13"/>
  <c r="P137" i="13"/>
  <c r="W125" i="13"/>
  <c r="U127" i="13"/>
  <c r="S125" i="13"/>
  <c r="M124" i="13"/>
  <c r="Q137" i="13"/>
  <c r="AE135" i="13"/>
  <c r="U133" i="13"/>
  <c r="V125" i="13"/>
  <c r="V136" i="13"/>
  <c r="AC127" i="13"/>
  <c r="AD121" i="13"/>
  <c r="Q125" i="13"/>
  <c r="AC135" i="13"/>
  <c r="V127" i="13"/>
  <c r="O134" i="13"/>
  <c r="Q139" i="13"/>
  <c r="AF126" i="13"/>
  <c r="T123" i="13"/>
  <c r="P138" i="13"/>
  <c r="O129" i="13"/>
  <c r="T132" i="13"/>
  <c r="W140" i="13"/>
  <c r="AE123" i="13"/>
  <c r="N128" i="13"/>
  <c r="W123" i="13"/>
  <c r="AC131" i="13"/>
  <c r="V137" i="13"/>
  <c r="AC128" i="13"/>
  <c r="AD134" i="13"/>
  <c r="Y123" i="13"/>
  <c r="Y135" i="13"/>
  <c r="AB138" i="13"/>
  <c r="AE139" i="13"/>
  <c r="S122" i="13"/>
  <c r="V124" i="13"/>
  <c r="N123" i="13"/>
  <c r="AD129" i="13"/>
  <c r="O136" i="13"/>
  <c r="T129" i="13"/>
  <c r="X129" i="13"/>
  <c r="X139" i="13"/>
  <c r="AA140" i="13"/>
  <c r="AE127" i="13"/>
  <c r="R139" i="13"/>
  <c r="N124" i="13"/>
  <c r="V132" i="13"/>
  <c r="AC123" i="13"/>
  <c r="Y137" i="13"/>
  <c r="AD126" i="13"/>
  <c r="Z126" i="13"/>
  <c r="Y127" i="13"/>
  <c r="M138" i="13"/>
  <c r="P122" i="13"/>
  <c r="AB137" i="13"/>
  <c r="AD138" i="13"/>
  <c r="N136" i="13"/>
  <c r="AD135" i="13"/>
  <c r="Z131" i="13"/>
  <c r="AB126" i="13"/>
  <c r="AA133" i="13"/>
  <c r="M139" i="13"/>
  <c r="P126" i="13"/>
  <c r="T133" i="13"/>
  <c r="AB121" i="13"/>
  <c r="X137" i="13"/>
  <c r="S128" i="13"/>
  <c r="O139" i="13"/>
  <c r="X131" i="13"/>
  <c r="R140" i="13"/>
  <c r="AA124" i="13"/>
  <c r="AD128" i="13"/>
  <c r="M133" i="13"/>
  <c r="O125" i="13"/>
  <c r="S121" i="13"/>
  <c r="Y129" i="13"/>
  <c r="AC126" i="13"/>
  <c r="V129" i="13"/>
  <c r="X127" i="13"/>
  <c r="AB133" i="13"/>
  <c r="T139" i="13"/>
  <c r="AA136" i="13"/>
  <c r="Q132" i="13"/>
  <c r="Z124" i="13"/>
  <c r="Q126" i="13"/>
  <c r="AA125" i="13"/>
  <c r="AF139" i="13"/>
  <c r="AC133" i="13"/>
  <c r="M123" i="13"/>
  <c r="AA129" i="13"/>
  <c r="Q140" i="13"/>
  <c r="AB135" i="13"/>
  <c r="O133" i="13"/>
  <c r="T136" i="13"/>
  <c r="AD136" i="13"/>
  <c r="Q128" i="13"/>
  <c r="V133" i="13"/>
  <c r="AC124" i="13"/>
  <c r="AE124" i="13"/>
  <c r="S127" i="13"/>
  <c r="O130" i="13"/>
  <c r="T131" i="13"/>
  <c r="AB136" i="13"/>
  <c r="X121" i="13"/>
  <c r="AA126" i="13"/>
  <c r="Q129" i="13"/>
  <c r="AE128" i="13"/>
  <c r="S135" i="13"/>
  <c r="AC139" i="13"/>
  <c r="X128" i="13"/>
  <c r="AF134" i="13"/>
  <c r="AF127" i="13"/>
  <c r="N139" i="13"/>
  <c r="W131" i="13"/>
  <c r="P140" i="13"/>
  <c r="AB134" i="13"/>
  <c r="P123" i="13"/>
  <c r="AA138" i="13"/>
  <c r="W121" i="13"/>
  <c r="Z125" i="13"/>
  <c r="AC129" i="13"/>
  <c r="Z135" i="13"/>
  <c r="M127" i="13"/>
  <c r="N135" i="13"/>
  <c r="R122" i="13"/>
  <c r="U126" i="13"/>
  <c r="N130" i="13"/>
  <c r="U121" i="13"/>
  <c r="W122" i="13"/>
  <c r="M126" i="13"/>
  <c r="V123" i="13"/>
  <c r="AC136" i="13"/>
  <c r="AA121" i="13"/>
  <c r="Q121" i="13"/>
  <c r="S129" i="13"/>
  <c r="AA135" i="13"/>
  <c r="M140" i="13"/>
  <c r="AF128" i="13"/>
  <c r="T135" i="13"/>
  <c r="AB128" i="13"/>
  <c r="S139" i="13"/>
  <c r="S132" i="13"/>
  <c r="V140" i="13"/>
  <c r="X135" i="13"/>
  <c r="AB124" i="13"/>
  <c r="AF138" i="13"/>
  <c r="Z137" i="13"/>
  <c r="AD124" i="13"/>
  <c r="M129" i="13"/>
  <c r="N134" i="13"/>
  <c r="U125" i="13"/>
  <c r="R134" i="13"/>
  <c r="V121" i="13"/>
  <c r="Y125" i="13"/>
  <c r="V128" i="13"/>
  <c r="W126" i="13"/>
  <c r="N133" i="13"/>
  <c r="AC122" i="13"/>
  <c r="M134" i="13"/>
  <c r="AE140" i="13"/>
  <c r="T127" i="13"/>
  <c r="AA128" i="13"/>
  <c r="AD132" i="13"/>
  <c r="Y130" i="13"/>
  <c r="Q122" i="13"/>
  <c r="U130" i="13"/>
  <c r="M130" i="13"/>
  <c r="AF121" i="13"/>
  <c r="S131" i="13"/>
  <c r="AA137" i="13"/>
  <c r="T121" i="13"/>
  <c r="AF130" i="13"/>
  <c r="T137" i="13"/>
  <c r="AB132" i="13"/>
  <c r="Z140" i="13"/>
  <c r="S136" i="13"/>
  <c r="AB125" i="13"/>
  <c r="Z138" i="13"/>
  <c r="O131" i="13"/>
  <c r="S140" i="13"/>
  <c r="Z133" i="13"/>
  <c r="AC137" i="13"/>
  <c r="M125" i="13"/>
  <c r="N126" i="13"/>
  <c r="O126" i="13"/>
  <c r="R130" i="13"/>
  <c r="U134" i="13"/>
  <c r="Y121" i="13"/>
  <c r="U137" i="13"/>
  <c r="N129" i="13"/>
  <c r="O124" i="13"/>
  <c r="Z130" i="13"/>
  <c r="AB122" i="13"/>
  <c r="AA131" i="13"/>
  <c r="AC138" i="13"/>
  <c r="T125" i="13"/>
  <c r="AF132" i="13"/>
  <c r="V138" i="13"/>
  <c r="AD139" i="13"/>
  <c r="AF140" i="13"/>
  <c r="O135" i="13"/>
  <c r="Z129" i="13"/>
  <c r="AD130" i="13"/>
  <c r="R126" i="13"/>
  <c r="U129" i="13"/>
  <c r="Y131" i="13"/>
  <c r="W129" i="13"/>
  <c r="R129" i="13"/>
  <c r="AD131" i="13"/>
  <c r="Q123" i="13"/>
  <c r="Z123" i="13"/>
  <c r="AC130" i="13"/>
  <c r="N137" i="13"/>
  <c r="Q127" i="13"/>
  <c r="M122" i="13"/>
  <c r="AE130" i="13"/>
  <c r="S137" i="13"/>
  <c r="AC140" i="13"/>
  <c r="AF136" i="13"/>
  <c r="AF131" i="13"/>
  <c r="W135" i="13"/>
  <c r="P124" i="13"/>
  <c r="S130" i="13"/>
  <c r="V134" i="13"/>
  <c r="Z121" i="13"/>
  <c r="Z127" i="13"/>
  <c r="AE126" i="13"/>
  <c r="Q135" i="13"/>
  <c r="U122" i="13"/>
  <c r="R132" i="13"/>
  <c r="U124" i="13"/>
  <c r="AE134" i="13"/>
  <c r="AA130" i="13"/>
  <c r="AE131" i="13"/>
  <c r="Q124" i="13"/>
  <c r="W127" i="13"/>
  <c r="P125" i="13"/>
  <c r="AE132" i="13"/>
  <c r="X124" i="13"/>
  <c r="X132" i="13"/>
  <c r="AF135" i="13"/>
  <c r="X138" i="13"/>
  <c r="AA139" i="13"/>
  <c r="S126" i="13"/>
  <c r="V130" i="13"/>
  <c r="AC121" i="13"/>
  <c r="Y136" i="13"/>
  <c r="N127" i="13"/>
  <c r="AA122" i="13"/>
  <c r="Q133" i="13"/>
  <c r="AC134" i="13"/>
  <c r="AF125" i="13"/>
  <c r="Y139" i="13"/>
  <c r="X134" i="13"/>
  <c r="P127" i="13"/>
  <c r="O138" i="13"/>
  <c r="Y128" i="13"/>
  <c r="Y133" i="13"/>
  <c r="S151" i="13"/>
  <c r="S160" i="13"/>
  <c r="S147" i="13"/>
  <c r="S157" i="13"/>
  <c r="S154" i="13"/>
  <c r="S145" i="13"/>
  <c r="S144" i="13"/>
  <c r="S161" i="13"/>
  <c r="S149" i="13"/>
  <c r="S158" i="13"/>
  <c r="S163" i="13"/>
  <c r="F36" i="1" s="1"/>
  <c r="S153" i="13"/>
  <c r="B36" i="1" s="1"/>
  <c r="S162" i="13"/>
  <c r="S148" i="13"/>
  <c r="S152" i="13"/>
  <c r="S159" i="13"/>
  <c r="S150" i="13"/>
  <c r="S156" i="13"/>
  <c r="S146" i="13"/>
  <c r="S155" i="13"/>
  <c r="N144" i="13" l="1" a="1"/>
  <c r="N148" i="13" s="1"/>
  <c r="S164" i="13"/>
  <c r="D36" i="1" s="1"/>
  <c r="N158" i="13" l="1"/>
  <c r="N149" i="13"/>
  <c r="N151" i="13"/>
  <c r="N150" i="13"/>
  <c r="N155" i="13"/>
  <c r="N154" i="13"/>
  <c r="N147" i="13"/>
  <c r="N146" i="13"/>
  <c r="N163" i="13"/>
  <c r="N145" i="13"/>
  <c r="N160" i="13"/>
  <c r="N144" i="13"/>
  <c r="N162" i="13"/>
  <c r="N159" i="13"/>
  <c r="N152" i="13"/>
  <c r="N153" i="13"/>
  <c r="N156" i="13"/>
  <c r="N161" i="13"/>
  <c r="N157" i="13"/>
  <c r="N164" i="13" l="1"/>
  <c r="D35" i="1" s="1"/>
  <c r="K15" i="1" l="1"/>
  <c r="K8" i="1"/>
  <c r="K17" i="1"/>
  <c r="K10" i="1"/>
  <c r="K14" i="1"/>
  <c r="K12" i="1"/>
  <c r="K11" i="1"/>
  <c r="K16" i="1"/>
  <c r="K13" i="1"/>
  <c r="K7" i="1"/>
  <c r="K9" i="1"/>
</calcChain>
</file>

<file path=xl/sharedStrings.xml><?xml version="1.0" encoding="utf-8"?>
<sst xmlns="http://schemas.openxmlformats.org/spreadsheetml/2006/main" count="464" uniqueCount="225">
  <si>
    <r>
      <t>PERFILES NORMALES "</t>
    </r>
    <r>
      <rPr>
        <b/>
        <sz val="10"/>
        <rFont val="Times New Roman"/>
        <family val="1"/>
      </rPr>
      <t>I</t>
    </r>
    <r>
      <rPr>
        <b/>
        <sz val="10"/>
        <rFont val="Helv"/>
      </rPr>
      <t>"</t>
    </r>
  </si>
  <si>
    <t>PN</t>
  </si>
  <si>
    <t>b</t>
  </si>
  <si>
    <t>e</t>
  </si>
  <si>
    <t>t</t>
  </si>
  <si>
    <t>Peso</t>
  </si>
  <si>
    <t>ix</t>
  </si>
  <si>
    <t>iy</t>
  </si>
  <si>
    <t>mm</t>
  </si>
  <si>
    <t>cm2</t>
  </si>
  <si>
    <t>Kg/m</t>
  </si>
  <si>
    <t>cm3</t>
  </si>
  <si>
    <t>cm4</t>
  </si>
  <si>
    <t>cm</t>
  </si>
  <si>
    <t>bo (cm)</t>
  </si>
  <si>
    <t>E (K/cm2)</t>
  </si>
  <si>
    <t>SOLO UN TIPO DE SECCIÓN DEBE TENER DATOS</t>
  </si>
  <si>
    <t xml:space="preserve">  bo</t>
  </si>
  <si>
    <t>VALORES ADOPTADOS</t>
  </si>
  <si>
    <t>PARA EL CÁLCULO</t>
  </si>
  <si>
    <t xml:space="preserve">FLECHAS EN VIGAS </t>
  </si>
  <si>
    <t>A</t>
  </si>
  <si>
    <t>Sección no normalizada</t>
  </si>
  <si>
    <t>Sección rectangular</t>
  </si>
  <si>
    <t>h</t>
  </si>
  <si>
    <t>h (cm)</t>
  </si>
  <si>
    <t>Sx</t>
  </si>
  <si>
    <t>Ix</t>
  </si>
  <si>
    <t>Sy</t>
  </si>
  <si>
    <t>Iy</t>
  </si>
  <si>
    <t>I (cm4)</t>
  </si>
  <si>
    <t>S (cm3)</t>
  </si>
  <si>
    <t xml:space="preserve">  h</t>
  </si>
  <si>
    <t xml:space="preserve">S (cm3) </t>
  </si>
  <si>
    <t xml:space="preserve">I (cm4) </t>
  </si>
  <si>
    <t>I PN</t>
  </si>
  <si>
    <t>I S NN</t>
  </si>
  <si>
    <t>I RECT</t>
  </si>
  <si>
    <t>I DEF</t>
  </si>
  <si>
    <t>DATOS</t>
  </si>
  <si>
    <t>Mom. Apoyo (Tm)</t>
  </si>
  <si>
    <t>Mom. Tramo  (Tm)</t>
  </si>
  <si>
    <t>LOS DATOS SE INGRESAN EN LAS CELDAS VERDES.</t>
  </si>
  <si>
    <t xml:space="preserve"> P (T)</t>
  </si>
  <si>
    <t>Dist. a (m)</t>
  </si>
  <si>
    <r>
      <t xml:space="preserve">Flechas </t>
    </r>
    <r>
      <rPr>
        <b/>
        <sz val="10"/>
        <rFont val="Calibri"/>
        <family val="2"/>
      </rPr>
      <t>δ (cm)</t>
    </r>
  </si>
  <si>
    <t>Tm</t>
  </si>
  <si>
    <t>DIMENSIONADO  EN MATERIAL HOMOGENEO</t>
  </si>
  <si>
    <t>(Según Wnec y  σ adm)</t>
  </si>
  <si>
    <r>
      <rPr>
        <b/>
        <sz val="12"/>
        <rFont val="Symbol"/>
        <family val="1"/>
        <charset val="2"/>
      </rPr>
      <t>s</t>
    </r>
    <r>
      <rPr>
        <b/>
        <sz val="10"/>
        <rFont val="Arial"/>
        <family val="2"/>
      </rPr>
      <t xml:space="preserve"> (Kg/cm2)</t>
    </r>
  </si>
  <si>
    <t>Wnec (cm3)</t>
  </si>
  <si>
    <t>Tramo</t>
  </si>
  <si>
    <t>MADERA</t>
  </si>
  <si>
    <t>ACERO</t>
  </si>
  <si>
    <r>
      <t xml:space="preserve">ELEGIR </t>
    </r>
    <r>
      <rPr>
        <b/>
        <sz val="10"/>
        <rFont val="Arial"/>
        <family val="2"/>
      </rPr>
      <t xml:space="preserve">Wnec </t>
    </r>
    <r>
      <rPr>
        <sz val="10"/>
        <rFont val="Arial"/>
        <family val="2"/>
      </rPr>
      <t>ENTRE LAS CELDAS EN BLANCO.</t>
    </r>
  </si>
  <si>
    <t>Apoyo A</t>
  </si>
  <si>
    <t>Apoyo B</t>
  </si>
  <si>
    <t>MATERIAL</t>
  </si>
  <si>
    <r>
      <t xml:space="preserve">IPN Nº </t>
    </r>
    <r>
      <rPr>
        <sz val="10"/>
        <rFont val="Arial"/>
        <family val="2"/>
      </rPr>
      <t>(en mm)</t>
    </r>
  </si>
  <si>
    <t>PERFILES NORMALES "U"</t>
  </si>
  <si>
    <r>
      <t xml:space="preserve">UPN Nº </t>
    </r>
    <r>
      <rPr>
        <sz val="10"/>
        <rFont val="Arial"/>
        <family val="2"/>
      </rPr>
      <t>(en mm)</t>
    </r>
  </si>
  <si>
    <t>PN I</t>
  </si>
  <si>
    <t>PN U</t>
  </si>
  <si>
    <t>INERCIA</t>
  </si>
  <si>
    <t>MOULO E</t>
  </si>
  <si>
    <t>EI/L</t>
  </si>
  <si>
    <t>B</t>
  </si>
  <si>
    <t>M1</t>
  </si>
  <si>
    <t>M2</t>
  </si>
  <si>
    <t>M3</t>
  </si>
  <si>
    <t>M4</t>
  </si>
  <si>
    <t>EQUILIBRIO</t>
  </si>
  <si>
    <t>F</t>
  </si>
  <si>
    <t>=</t>
  </si>
  <si>
    <t>H</t>
  </si>
  <si>
    <t>x</t>
  </si>
  <si>
    <t>f</t>
  </si>
  <si>
    <r>
      <t xml:space="preserve">m </t>
    </r>
    <r>
      <rPr>
        <sz val="8"/>
        <color theme="1"/>
        <rFont val="Calibri"/>
        <family val="2"/>
        <scheme val="minor"/>
      </rPr>
      <t>a1</t>
    </r>
  </si>
  <si>
    <r>
      <t xml:space="preserve">m </t>
    </r>
    <r>
      <rPr>
        <sz val="8"/>
        <color theme="1"/>
        <rFont val="Calibri"/>
        <family val="2"/>
        <scheme val="minor"/>
      </rPr>
      <t>a2</t>
    </r>
  </si>
  <si>
    <r>
      <t xml:space="preserve">m </t>
    </r>
    <r>
      <rPr>
        <sz val="8"/>
        <color theme="1"/>
        <rFont val="Calibri"/>
        <family val="2"/>
        <scheme val="minor"/>
      </rPr>
      <t>b2</t>
    </r>
  </si>
  <si>
    <r>
      <t xml:space="preserve">m </t>
    </r>
    <r>
      <rPr>
        <sz val="8"/>
        <color theme="1"/>
        <rFont val="Calibri"/>
        <family val="2"/>
        <scheme val="minor"/>
      </rPr>
      <t>b3</t>
    </r>
  </si>
  <si>
    <r>
      <t xml:space="preserve">m </t>
    </r>
    <r>
      <rPr>
        <sz val="8"/>
        <color theme="1"/>
        <rFont val="Calibri"/>
        <family val="2"/>
        <scheme val="minor"/>
      </rPr>
      <t>c3</t>
    </r>
  </si>
  <si>
    <r>
      <t xml:space="preserve">m </t>
    </r>
    <r>
      <rPr>
        <sz val="8"/>
        <color theme="1"/>
        <rFont val="Calibri"/>
        <family val="2"/>
        <scheme val="minor"/>
      </rPr>
      <t>c4</t>
    </r>
  </si>
  <si>
    <t>COMPATIBILIDAD</t>
  </si>
  <si>
    <t>u</t>
  </si>
  <si>
    <t>U</t>
  </si>
  <si>
    <r>
      <t xml:space="preserve">u </t>
    </r>
    <r>
      <rPr>
        <sz val="8"/>
        <color theme="1"/>
        <rFont val="Calibri"/>
        <family val="2"/>
        <scheme val="minor"/>
      </rPr>
      <t>a1</t>
    </r>
  </si>
  <si>
    <r>
      <t xml:space="preserve">u </t>
    </r>
    <r>
      <rPr>
        <sz val="8"/>
        <color theme="1"/>
        <rFont val="Calibri"/>
        <family val="2"/>
        <scheme val="minor"/>
      </rPr>
      <t>a2</t>
    </r>
  </si>
  <si>
    <r>
      <t xml:space="preserve">u </t>
    </r>
    <r>
      <rPr>
        <sz val="8"/>
        <color theme="1"/>
        <rFont val="Calibri"/>
        <family val="2"/>
        <scheme val="minor"/>
      </rPr>
      <t>b2</t>
    </r>
  </si>
  <si>
    <r>
      <t xml:space="preserve">u </t>
    </r>
    <r>
      <rPr>
        <sz val="8"/>
        <color theme="1"/>
        <rFont val="Calibri"/>
        <family val="2"/>
        <scheme val="minor"/>
      </rPr>
      <t>b3</t>
    </r>
  </si>
  <si>
    <r>
      <t xml:space="preserve">u </t>
    </r>
    <r>
      <rPr>
        <sz val="8"/>
        <color theme="1"/>
        <rFont val="Calibri"/>
        <family val="2"/>
        <scheme val="minor"/>
      </rPr>
      <t>c3</t>
    </r>
  </si>
  <si>
    <r>
      <t xml:space="preserve">u </t>
    </r>
    <r>
      <rPr>
        <sz val="8"/>
        <color theme="1"/>
        <rFont val="Calibri"/>
        <family val="2"/>
        <scheme val="minor"/>
      </rPr>
      <t>c4</t>
    </r>
  </si>
  <si>
    <t>RIGIDEZ</t>
  </si>
  <si>
    <t>k</t>
  </si>
  <si>
    <t>K=H*(k*B)</t>
  </si>
  <si>
    <t>M5</t>
  </si>
  <si>
    <t>M6</t>
  </si>
  <si>
    <t>M7</t>
  </si>
  <si>
    <t>M8</t>
  </si>
  <si>
    <t>M9</t>
  </si>
  <si>
    <t>M10</t>
  </si>
  <si>
    <t>FY2</t>
  </si>
  <si>
    <t>FY3</t>
  </si>
  <si>
    <t>FY4</t>
  </si>
  <si>
    <t>FY5</t>
  </si>
  <si>
    <t>FY6</t>
  </si>
  <si>
    <t>FY7</t>
  </si>
  <si>
    <t>FY8</t>
  </si>
  <si>
    <t>FY9</t>
  </si>
  <si>
    <t>M11</t>
  </si>
  <si>
    <t>FY10</t>
  </si>
  <si>
    <t>m d4</t>
  </si>
  <si>
    <t>m d5</t>
  </si>
  <si>
    <t>m e5</t>
  </si>
  <si>
    <t>m f6</t>
  </si>
  <si>
    <t>m g7</t>
  </si>
  <si>
    <t>m e6</t>
  </si>
  <si>
    <t>m f7</t>
  </si>
  <si>
    <t>m g8</t>
  </si>
  <si>
    <t>m h8</t>
  </si>
  <si>
    <t>m h9</t>
  </si>
  <si>
    <t>m i9</t>
  </si>
  <si>
    <t>m i10</t>
  </si>
  <si>
    <t>m j10</t>
  </si>
  <si>
    <t>m j11</t>
  </si>
  <si>
    <t>Distancia</t>
  </si>
  <si>
    <t>LUZ</t>
  </si>
  <si>
    <t>Uy2</t>
  </si>
  <si>
    <t>Uy3</t>
  </si>
  <si>
    <t>Uy4</t>
  </si>
  <si>
    <t>Uy5</t>
  </si>
  <si>
    <t>Uy6</t>
  </si>
  <si>
    <t>Uy7</t>
  </si>
  <si>
    <t>Uy8</t>
  </si>
  <si>
    <t>Uy9</t>
  </si>
  <si>
    <t>Uy10</t>
  </si>
  <si>
    <t>Giro 1</t>
  </si>
  <si>
    <t>Giro 2</t>
  </si>
  <si>
    <t>Giro 3</t>
  </si>
  <si>
    <t>Giro 4</t>
  </si>
  <si>
    <t>Giro 5</t>
  </si>
  <si>
    <t>Giro 6</t>
  </si>
  <si>
    <t>Giro 7</t>
  </si>
  <si>
    <t>Giro 8</t>
  </si>
  <si>
    <t>Giro 9</t>
  </si>
  <si>
    <t>Giro 10</t>
  </si>
  <si>
    <t>Giro 11</t>
  </si>
  <si>
    <t>u d4</t>
  </si>
  <si>
    <t>u d5</t>
  </si>
  <si>
    <t>u e5</t>
  </si>
  <si>
    <t>u e6</t>
  </si>
  <si>
    <t>u f6</t>
  </si>
  <si>
    <t>u f7</t>
  </si>
  <si>
    <t>u g7</t>
  </si>
  <si>
    <t>u g8</t>
  </si>
  <si>
    <t>u h8</t>
  </si>
  <si>
    <t>u h9</t>
  </si>
  <si>
    <t>u i9</t>
  </si>
  <si>
    <t>u i10</t>
  </si>
  <si>
    <t>u j10</t>
  </si>
  <si>
    <t>u j11</t>
  </si>
  <si>
    <t>i</t>
  </si>
  <si>
    <t>f= F*S</t>
  </si>
  <si>
    <t>CARGA</t>
  </si>
  <si>
    <t>Md</t>
  </si>
  <si>
    <t>Mi</t>
  </si>
  <si>
    <t>Puntuales</t>
  </si>
  <si>
    <t>Distribuidas</t>
  </si>
  <si>
    <t>Kg</t>
  </si>
  <si>
    <t>L</t>
  </si>
  <si>
    <t>Kg/cm2</t>
  </si>
  <si>
    <t>kgm</t>
  </si>
  <si>
    <t>milirad</t>
  </si>
  <si>
    <r>
      <t>Desplaz. U=K</t>
    </r>
    <r>
      <rPr>
        <b/>
        <vertAlign val="superscript"/>
        <sz val="20"/>
        <rFont val="Arial"/>
        <family val="2"/>
      </rPr>
      <t>-1</t>
    </r>
    <r>
      <rPr>
        <b/>
        <sz val="20"/>
        <rFont val="Arial"/>
        <family val="2"/>
      </rPr>
      <t xml:space="preserve"> * F</t>
    </r>
  </si>
  <si>
    <r>
      <t>S=(k*b)*K</t>
    </r>
    <r>
      <rPr>
        <b/>
        <vertAlign val="superscript"/>
        <sz val="20"/>
        <rFont val="Arial"/>
        <family val="2"/>
      </rPr>
      <t>-1</t>
    </r>
  </si>
  <si>
    <r>
      <t>K</t>
    </r>
    <r>
      <rPr>
        <b/>
        <vertAlign val="superscript"/>
        <sz val="20"/>
        <rFont val="Arial"/>
        <family val="2"/>
      </rPr>
      <t>-1</t>
    </r>
  </si>
  <si>
    <t>FLECHA MAXIMA</t>
  </si>
  <si>
    <t>M max</t>
  </si>
  <si>
    <t>Luz (m)</t>
  </si>
  <si>
    <t xml:space="preserve"> P1 (T)</t>
  </si>
  <si>
    <t xml:space="preserve"> P2 (T)</t>
  </si>
  <si>
    <t xml:space="preserve"> P3 (T)</t>
  </si>
  <si>
    <t>P1</t>
  </si>
  <si>
    <t>P2</t>
  </si>
  <si>
    <t>P3</t>
  </si>
  <si>
    <t>Nudos</t>
  </si>
  <si>
    <t>Total</t>
  </si>
  <si>
    <t>Centro barra</t>
  </si>
  <si>
    <t>Kgcm</t>
  </si>
  <si>
    <t>Cargas puntuales</t>
  </si>
  <si>
    <t>Carga distribuida   q (T/m)</t>
  </si>
  <si>
    <t>M Total</t>
  </si>
  <si>
    <t>M de carga q</t>
  </si>
  <si>
    <t>M de carga p</t>
  </si>
  <si>
    <t>T</t>
  </si>
  <si>
    <t>m</t>
  </si>
  <si>
    <t>Designacion</t>
  </si>
  <si>
    <t>Carga</t>
  </si>
  <si>
    <t>Posicion</t>
  </si>
  <si>
    <t>Nudo asignado</t>
  </si>
  <si>
    <t>Fraccion luz</t>
  </si>
  <si>
    <t>ignorar</t>
  </si>
  <si>
    <t>ignorar / 2</t>
  </si>
  <si>
    <t>2/3</t>
  </si>
  <si>
    <t>3</t>
  </si>
  <si>
    <t>3/4</t>
  </si>
  <si>
    <t>4</t>
  </si>
  <si>
    <t>4/5</t>
  </si>
  <si>
    <t>5</t>
  </si>
  <si>
    <t>5/6</t>
  </si>
  <si>
    <t>6</t>
  </si>
  <si>
    <t>6/7</t>
  </si>
  <si>
    <t>7</t>
  </si>
  <si>
    <t>7/8</t>
  </si>
  <si>
    <t>8</t>
  </si>
  <si>
    <t>8/9</t>
  </si>
  <si>
    <t>9</t>
  </si>
  <si>
    <t>9/10</t>
  </si>
  <si>
    <t>10</t>
  </si>
  <si>
    <t>10 /ignorar</t>
  </si>
  <si>
    <t>desde dist</t>
  </si>
  <si>
    <t>hasta dist</t>
  </si>
  <si>
    <t>va a nudo</t>
  </si>
  <si>
    <t>TOTAL</t>
  </si>
  <si>
    <t>REPARTO DE CARGAS PUNTUALES A NUDOS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</si>
</sst>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0"/>
    <numFmt numFmtId="165" formatCode="0.0000"/>
    <numFmt numFmtId="166" formatCode="0.0"/>
    <numFmt numFmtId="167" formatCode="0.0000000000000000"/>
    <numFmt numFmtId="168" formatCode="0.000"/>
    <numFmt numFmtId="169" formatCode="0.0000000"/>
    <numFmt numFmtId="170" formatCode="0.00000000"/>
  </numFmts>
  <fonts count="19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Helv"/>
    </font>
    <font>
      <b/>
      <sz val="10"/>
      <name val="Times New Roman"/>
      <family val="1"/>
    </font>
    <font>
      <b/>
      <sz val="12"/>
      <name val="Helv"/>
    </font>
    <font>
      <sz val="10"/>
      <name val="Helv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0"/>
      <name val="Calibri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Symbol"/>
      <family val="1"/>
      <charset val="2"/>
    </font>
    <font>
      <b/>
      <sz val="10"/>
      <color rgb="FFFF0000"/>
      <name val="Arial"/>
      <family val="2"/>
    </font>
    <font>
      <sz val="8"/>
      <color theme="1"/>
      <name val="Calibri"/>
      <family val="2"/>
      <scheme val="minor"/>
    </font>
    <font>
      <b/>
      <sz val="20"/>
      <name val="Arial"/>
      <family val="2"/>
    </font>
    <font>
      <sz val="24"/>
      <name val="Arial"/>
      <family val="2"/>
    </font>
    <font>
      <b/>
      <sz val="24"/>
      <name val="Arial"/>
      <family val="2"/>
    </font>
    <font>
      <b/>
      <vertAlign val="superscript"/>
      <sz val="2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0">
    <xf numFmtId="0" fontId="0" fillId="0" borderId="0" xfId="0"/>
    <xf numFmtId="0" fontId="0" fillId="0" borderId="0" xfId="0" applyProtection="1"/>
    <xf numFmtId="0" fontId="5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right"/>
    </xf>
    <xf numFmtId="0" fontId="0" fillId="0" borderId="9" xfId="0" applyBorder="1"/>
    <xf numFmtId="0" fontId="3" fillId="0" borderId="10" xfId="0" applyFont="1" applyBorder="1" applyAlignment="1">
      <alignment horizontal="center"/>
    </xf>
    <xf numFmtId="0" fontId="0" fillId="0" borderId="11" xfId="0" applyBorder="1"/>
    <xf numFmtId="0" fontId="0" fillId="0" borderId="6" xfId="0" applyBorder="1"/>
    <xf numFmtId="0" fontId="0" fillId="0" borderId="3" xfId="0" applyBorder="1"/>
    <xf numFmtId="0" fontId="0" fillId="0" borderId="7" xfId="0" applyBorder="1"/>
    <xf numFmtId="0" fontId="0" fillId="0" borderId="4" xfId="0" applyBorder="1"/>
    <xf numFmtId="0" fontId="0" fillId="0" borderId="12" xfId="0" applyBorder="1"/>
    <xf numFmtId="0" fontId="0" fillId="0" borderId="10" xfId="0" applyBorder="1"/>
    <xf numFmtId="0" fontId="0" fillId="0" borderId="13" xfId="0" applyBorder="1"/>
    <xf numFmtId="0" fontId="0" fillId="0" borderId="8" xfId="0" applyBorder="1"/>
    <xf numFmtId="0" fontId="6" fillId="0" borderId="8" xfId="0" applyFont="1" applyFill="1" applyBorder="1" applyAlignment="1">
      <alignment horizontal="center"/>
    </xf>
    <xf numFmtId="0" fontId="0" fillId="0" borderId="1" xfId="0" applyBorder="1"/>
    <xf numFmtId="0" fontId="6" fillId="0" borderId="0" xfId="0" applyFont="1" applyFill="1" applyBorder="1" applyAlignment="1">
      <alignment horizontal="center"/>
    </xf>
    <xf numFmtId="0" fontId="1" fillId="0" borderId="0" xfId="0" applyFont="1" applyProtection="1"/>
    <xf numFmtId="0" fontId="2" fillId="0" borderId="10" xfId="0" applyFont="1" applyBorder="1" applyProtection="1"/>
    <xf numFmtId="0" fontId="0" fillId="0" borderId="3" xfId="0" applyBorder="1" applyProtection="1"/>
    <xf numFmtId="0" fontId="0" fillId="0" borderId="0" xfId="0" applyFill="1" applyBorder="1" applyAlignment="1" applyProtection="1">
      <alignment horizontal="center"/>
    </xf>
    <xf numFmtId="0" fontId="0" fillId="0" borderId="0" xfId="0" applyBorder="1" applyProtection="1"/>
    <xf numFmtId="0" fontId="0" fillId="0" borderId="8" xfId="0" applyBorder="1" applyAlignment="1">
      <alignment horizontal="right"/>
    </xf>
    <xf numFmtId="0" fontId="2" fillId="0" borderId="0" xfId="0" applyFont="1" applyFill="1" applyBorder="1" applyProtection="1"/>
    <xf numFmtId="0" fontId="0" fillId="0" borderId="0" xfId="0" applyBorder="1"/>
    <xf numFmtId="0" fontId="0" fillId="0" borderId="14" xfId="0" applyBorder="1" applyProtection="1"/>
    <xf numFmtId="0" fontId="0" fillId="0" borderId="15" xfId="0" applyBorder="1" applyProtection="1"/>
    <xf numFmtId="0" fontId="0" fillId="0" borderId="10" xfId="0" applyBorder="1" applyProtection="1"/>
    <xf numFmtId="0" fontId="0" fillId="0" borderId="13" xfId="0" applyBorder="1" applyProtection="1"/>
    <xf numFmtId="0" fontId="0" fillId="0" borderId="8" xfId="0" applyBorder="1" applyProtection="1"/>
    <xf numFmtId="166" fontId="0" fillId="0" borderId="0" xfId="0" applyNumberFormat="1" applyFill="1" applyBorder="1" applyAlignment="1" applyProtection="1">
      <alignment horizontal="center" vertical="center"/>
    </xf>
    <xf numFmtId="0" fontId="2" fillId="0" borderId="10" xfId="0" applyFont="1" applyFill="1" applyBorder="1" applyProtection="1"/>
    <xf numFmtId="0" fontId="2" fillId="0" borderId="13" xfId="0" applyFont="1" applyFill="1" applyBorder="1" applyAlignment="1" applyProtection="1">
      <alignment horizontal="right"/>
    </xf>
    <xf numFmtId="0" fontId="2" fillId="0" borderId="11" xfId="0" applyFont="1" applyFill="1" applyBorder="1" applyProtection="1"/>
    <xf numFmtId="166" fontId="0" fillId="0" borderId="8" xfId="0" applyNumberFormat="1" applyFill="1" applyBorder="1" applyAlignment="1" applyProtection="1">
      <alignment horizontal="center" vertical="center"/>
    </xf>
    <xf numFmtId="0" fontId="2" fillId="0" borderId="3" xfId="0" applyFont="1" applyFill="1" applyBorder="1" applyProtection="1"/>
    <xf numFmtId="0" fontId="7" fillId="0" borderId="0" xfId="0" applyFont="1" applyProtection="1"/>
    <xf numFmtId="0" fontId="0" fillId="0" borderId="0" xfId="0" applyFill="1" applyBorder="1" applyProtection="1"/>
    <xf numFmtId="0" fontId="2" fillId="0" borderId="0" xfId="0" applyFont="1" applyBorder="1" applyProtection="1"/>
    <xf numFmtId="0" fontId="2" fillId="0" borderId="0" xfId="0" applyFont="1" applyFill="1" applyBorder="1" applyAlignment="1" applyProtection="1">
      <alignment vertical="center"/>
    </xf>
    <xf numFmtId="2" fontId="0" fillId="0" borderId="0" xfId="0" applyNumberFormat="1" applyFill="1" applyBorder="1" applyAlignment="1" applyProtection="1">
      <alignment horizontal="center"/>
    </xf>
    <xf numFmtId="0" fontId="0" fillId="0" borderId="8" xfId="0" applyFill="1" applyBorder="1" applyProtection="1"/>
    <xf numFmtId="0" fontId="8" fillId="0" borderId="9" xfId="0" applyFont="1" applyBorder="1" applyProtection="1"/>
    <xf numFmtId="0" fontId="0" fillId="0" borderId="6" xfId="0" applyFill="1" applyBorder="1" applyProtection="1"/>
    <xf numFmtId="0" fontId="0" fillId="0" borderId="5" xfId="0" applyBorder="1" applyProtection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2" fillId="0" borderId="13" xfId="0" applyFont="1" applyFill="1" applyBorder="1" applyProtection="1"/>
    <xf numFmtId="167" fontId="0" fillId="0" borderId="0" xfId="0" applyNumberFormat="1" applyFill="1" applyBorder="1" applyAlignment="1" applyProtection="1">
      <alignment horizontal="center"/>
    </xf>
    <xf numFmtId="0" fontId="10" fillId="0" borderId="0" xfId="0" applyFont="1" applyProtection="1"/>
    <xf numFmtId="49" fontId="2" fillId="0" borderId="0" xfId="0" applyNumberFormat="1" applyFont="1" applyFill="1" applyBorder="1" applyProtection="1"/>
    <xf numFmtId="0" fontId="2" fillId="0" borderId="0" xfId="0" applyFont="1" applyProtection="1"/>
    <xf numFmtId="0" fontId="0" fillId="3" borderId="5" xfId="0" applyFill="1" applyBorder="1" applyAlignment="1" applyProtection="1">
      <alignment horizontal="center"/>
    </xf>
    <xf numFmtId="0" fontId="2" fillId="0" borderId="9" xfId="0" applyFont="1" applyFill="1" applyBorder="1" applyAlignment="1" applyProtection="1">
      <alignment horizontal="center"/>
    </xf>
    <xf numFmtId="0" fontId="2" fillId="0" borderId="8" xfId="0" applyFont="1" applyFill="1" applyBorder="1" applyProtection="1"/>
    <xf numFmtId="1" fontId="0" fillId="0" borderId="0" xfId="0" applyNumberFormat="1" applyFill="1" applyBorder="1" applyAlignment="1" applyProtection="1">
      <alignment horizontal="center"/>
    </xf>
    <xf numFmtId="0" fontId="0" fillId="0" borderId="13" xfId="0" applyFill="1" applyBorder="1" applyProtection="1"/>
    <xf numFmtId="0" fontId="0" fillId="0" borderId="11" xfId="0" applyFill="1" applyBorder="1" applyProtection="1"/>
    <xf numFmtId="0" fontId="2" fillId="0" borderId="5" xfId="0" applyFont="1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center"/>
    </xf>
    <xf numFmtId="0" fontId="2" fillId="0" borderId="2" xfId="0" applyFont="1" applyFill="1" applyBorder="1" applyProtection="1"/>
    <xf numFmtId="0" fontId="2" fillId="0" borderId="10" xfId="0" applyFont="1" applyFill="1" applyBorder="1" applyAlignment="1" applyProtection="1">
      <alignment vertical="center"/>
    </xf>
    <xf numFmtId="0" fontId="2" fillId="0" borderId="11" xfId="0" applyFont="1" applyFill="1" applyBorder="1" applyAlignment="1" applyProtection="1">
      <alignment vertical="center"/>
    </xf>
    <xf numFmtId="168" fontId="0" fillId="0" borderId="0" xfId="0" applyNumberFormat="1" applyFill="1" applyBorder="1" applyAlignment="1" applyProtection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6" fontId="0" fillId="0" borderId="0" xfId="0" applyNumberFormat="1" applyFill="1" applyBorder="1" applyAlignment="1" applyProtection="1">
      <alignment horizontal="center"/>
    </xf>
    <xf numFmtId="165" fontId="0" fillId="0" borderId="0" xfId="0" applyNumberFormat="1" applyProtection="1"/>
    <xf numFmtId="2" fontId="7" fillId="0" borderId="0" xfId="0" applyNumberFormat="1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170" fontId="0" fillId="0" borderId="0" xfId="0" applyNumberFormat="1" applyFill="1" applyBorder="1" applyAlignment="1" applyProtection="1">
      <alignment horizontal="center"/>
    </xf>
    <xf numFmtId="1" fontId="7" fillId="0" borderId="0" xfId="0" applyNumberFormat="1" applyFont="1" applyFill="1" applyBorder="1" applyAlignment="1" applyProtection="1">
      <alignment horizontal="center"/>
    </xf>
    <xf numFmtId="166" fontId="7" fillId="0" borderId="0" xfId="0" applyNumberFormat="1" applyFont="1" applyFill="1" applyBorder="1" applyAlignment="1" applyProtection="1">
      <alignment horizontal="center"/>
    </xf>
    <xf numFmtId="165" fontId="7" fillId="0" borderId="0" xfId="0" applyNumberFormat="1" applyFont="1" applyFill="1" applyBorder="1" applyAlignment="1" applyProtection="1">
      <alignment horizontal="center"/>
    </xf>
    <xf numFmtId="169" fontId="7" fillId="0" borderId="0" xfId="0" applyNumberFormat="1" applyFont="1" applyFill="1" applyBorder="1" applyAlignment="1" applyProtection="1">
      <alignment horizontal="center"/>
    </xf>
    <xf numFmtId="170" fontId="7" fillId="0" borderId="0" xfId="0" applyNumberFormat="1" applyFont="1" applyFill="1" applyBorder="1" applyAlignment="1" applyProtection="1">
      <alignment horizontal="center"/>
    </xf>
    <xf numFmtId="165" fontId="0" fillId="0" borderId="0" xfId="0" applyNumberFormat="1" applyAlignment="1" applyProtection="1">
      <alignment horizontal="center"/>
    </xf>
    <xf numFmtId="0" fontId="10" fillId="0" borderId="10" xfId="0" applyFont="1" applyBorder="1" applyProtection="1"/>
    <xf numFmtId="0" fontId="0" fillId="0" borderId="2" xfId="0" applyBorder="1" applyProtection="1"/>
    <xf numFmtId="0" fontId="1" fillId="0" borderId="11" xfId="0" applyFont="1" applyBorder="1" applyProtection="1"/>
    <xf numFmtId="2" fontId="2" fillId="0" borderId="10" xfId="0" applyNumberFormat="1" applyFont="1" applyBorder="1" applyAlignment="1" applyProtection="1">
      <alignment horizontal="center"/>
    </xf>
    <xf numFmtId="0" fontId="2" fillId="0" borderId="13" xfId="0" applyFont="1" applyBorder="1" applyAlignment="1" applyProtection="1">
      <alignment horizontal="center"/>
    </xf>
    <xf numFmtId="166" fontId="0" fillId="0" borderId="10" xfId="0" applyNumberFormat="1" applyBorder="1" applyAlignment="1" applyProtection="1">
      <alignment horizontal="center"/>
    </xf>
    <xf numFmtId="166" fontId="0" fillId="0" borderId="3" xfId="0" applyNumberFormat="1" applyBorder="1" applyAlignment="1" applyProtection="1">
      <alignment horizontal="center"/>
    </xf>
    <xf numFmtId="166" fontId="0" fillId="0" borderId="13" xfId="0" applyNumberFormat="1" applyBorder="1" applyAlignment="1" applyProtection="1">
      <alignment horizontal="center"/>
    </xf>
    <xf numFmtId="166" fontId="0" fillId="0" borderId="8" xfId="0" applyNumberFormat="1" applyBorder="1" applyAlignment="1" applyProtection="1">
      <alignment horizontal="center"/>
    </xf>
    <xf numFmtId="166" fontId="0" fillId="0" borderId="24" xfId="0" applyNumberFormat="1" applyBorder="1" applyAlignment="1" applyProtection="1">
      <alignment horizontal="center"/>
    </xf>
    <xf numFmtId="166" fontId="0" fillId="0" borderId="27" xfId="0" applyNumberFormat="1" applyBorder="1" applyAlignment="1" applyProtection="1">
      <alignment horizontal="center"/>
    </xf>
    <xf numFmtId="166" fontId="0" fillId="0" borderId="11" xfId="0" applyNumberFormat="1" applyBorder="1" applyAlignment="1" applyProtection="1">
      <alignment horizontal="center"/>
    </xf>
    <xf numFmtId="166" fontId="0" fillId="0" borderId="6" xfId="0" applyNumberFormat="1" applyBorder="1" applyAlignment="1" applyProtection="1">
      <alignment horizontal="center"/>
    </xf>
    <xf numFmtId="166" fontId="0" fillId="0" borderId="0" xfId="0" applyNumberFormat="1" applyBorder="1" applyAlignment="1" applyProtection="1">
      <alignment horizontal="center"/>
    </xf>
    <xf numFmtId="166" fontId="0" fillId="0" borderId="2" xfId="0" applyNumberFormat="1" applyBorder="1" applyAlignment="1" applyProtection="1">
      <alignment horizontal="center"/>
    </xf>
    <xf numFmtId="166" fontId="0" fillId="0" borderId="26" xfId="0" applyNumberFormat="1" applyBorder="1" applyAlignment="1" applyProtection="1">
      <alignment horizontal="center"/>
    </xf>
    <xf numFmtId="166" fontId="0" fillId="0" borderId="5" xfId="0" applyNumberForma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/>
    </xf>
    <xf numFmtId="0" fontId="2" fillId="0" borderId="21" xfId="0" applyFont="1" applyBorder="1" applyAlignment="1" applyProtection="1">
      <alignment horizontal="center"/>
    </xf>
    <xf numFmtId="0" fontId="2" fillId="0" borderId="28" xfId="0" applyFont="1" applyBorder="1" applyAlignment="1" applyProtection="1"/>
    <xf numFmtId="0" fontId="0" fillId="0" borderId="4" xfId="0" applyBorder="1" applyProtection="1"/>
    <xf numFmtId="0" fontId="2" fillId="0" borderId="37" xfId="0" applyFont="1" applyBorder="1" applyAlignment="1" applyProtection="1">
      <alignment horizontal="center"/>
    </xf>
    <xf numFmtId="0" fontId="2" fillId="0" borderId="1" xfId="0" applyFont="1" applyBorder="1" applyAlignment="1" applyProtection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2" fillId="0" borderId="2" xfId="0" applyFont="1" applyFill="1" applyBorder="1" applyAlignment="1" applyProtection="1">
      <alignment horizontal="left"/>
    </xf>
    <xf numFmtId="1" fontId="0" fillId="2" borderId="3" xfId="0" applyNumberFormat="1" applyFill="1" applyBorder="1" applyAlignment="1" applyProtection="1">
      <alignment horizontal="center"/>
      <protection locked="0"/>
    </xf>
    <xf numFmtId="1" fontId="0" fillId="7" borderId="10" xfId="0" applyNumberFormat="1" applyFill="1" applyBorder="1" applyAlignment="1" applyProtection="1">
      <alignment horizontal="center"/>
    </xf>
    <xf numFmtId="1" fontId="0" fillId="7" borderId="13" xfId="0" applyNumberFormat="1" applyFill="1" applyBorder="1" applyAlignment="1" applyProtection="1">
      <alignment horizontal="center"/>
    </xf>
    <xf numFmtId="1" fontId="0" fillId="7" borderId="24" xfId="0" applyNumberFormat="1" applyFill="1" applyBorder="1" applyAlignment="1" applyProtection="1">
      <alignment horizontal="center"/>
    </xf>
    <xf numFmtId="1" fontId="0" fillId="7" borderId="11" xfId="0" applyNumberFormat="1" applyFill="1" applyBorder="1" applyAlignment="1" applyProtection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3" xfId="0" applyFont="1" applyBorder="1" applyAlignment="1"/>
    <xf numFmtId="0" fontId="3" fillId="0" borderId="10" xfId="0" applyFont="1" applyBorder="1" applyAlignment="1"/>
    <xf numFmtId="0" fontId="0" fillId="0" borderId="13" xfId="0" applyBorder="1" applyAlignment="1"/>
    <xf numFmtId="0" fontId="0" fillId="0" borderId="8" xfId="0" applyBorder="1" applyAlignment="1"/>
    <xf numFmtId="0" fontId="0" fillId="0" borderId="11" xfId="0" applyBorder="1" applyAlignment="1"/>
    <xf numFmtId="0" fontId="0" fillId="0" borderId="6" xfId="0" applyBorder="1" applyAlignment="1"/>
    <xf numFmtId="0" fontId="2" fillId="0" borderId="2" xfId="0" applyFont="1" applyBorder="1" applyProtection="1"/>
    <xf numFmtId="0" fontId="2" fillId="0" borderId="0" xfId="0" applyFont="1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center"/>
    </xf>
    <xf numFmtId="0" fontId="0" fillId="3" borderId="13" xfId="0" applyFill="1" applyBorder="1" applyAlignment="1" applyProtection="1">
      <alignment horizontal="center"/>
    </xf>
    <xf numFmtId="0" fontId="0" fillId="3" borderId="11" xfId="0" applyFill="1" applyBorder="1" applyAlignment="1" applyProtection="1">
      <alignment horizontal="center"/>
    </xf>
    <xf numFmtId="0" fontId="0" fillId="0" borderId="11" xfId="0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38" xfId="0" applyFill="1" applyBorder="1" applyAlignment="1" applyProtection="1">
      <alignment horizontal="center"/>
    </xf>
    <xf numFmtId="0" fontId="0" fillId="0" borderId="39" xfId="0" applyFill="1" applyBorder="1" applyAlignment="1" applyProtection="1">
      <alignment horizontal="center"/>
    </xf>
    <xf numFmtId="0" fontId="2" fillId="0" borderId="40" xfId="0" applyFont="1" applyFill="1" applyBorder="1" applyAlignment="1" applyProtection="1">
      <alignment horizontal="center"/>
    </xf>
    <xf numFmtId="1" fontId="0" fillId="2" borderId="39" xfId="0" applyNumberFormat="1" applyFill="1" applyBorder="1" applyAlignment="1" applyProtection="1">
      <alignment horizontal="center"/>
      <protection locked="0"/>
    </xf>
    <xf numFmtId="0" fontId="0" fillId="3" borderId="38" xfId="0" applyFill="1" applyBorder="1" applyAlignment="1" applyProtection="1">
      <alignment horizontal="center"/>
    </xf>
    <xf numFmtId="0" fontId="0" fillId="3" borderId="39" xfId="0" applyFill="1" applyBorder="1" applyAlignment="1" applyProtection="1">
      <alignment horizontal="center"/>
    </xf>
    <xf numFmtId="0" fontId="2" fillId="0" borderId="10" xfId="0" applyFont="1" applyBorder="1" applyAlignment="1" applyProtection="1">
      <alignment horizontal="center"/>
    </xf>
    <xf numFmtId="0" fontId="2" fillId="0" borderId="40" xfId="0" applyFont="1" applyBorder="1" applyAlignment="1" applyProtection="1">
      <alignment horizontal="center"/>
    </xf>
    <xf numFmtId="166" fontId="0" fillId="8" borderId="3" xfId="0" applyNumberFormat="1" applyFill="1" applyBorder="1" applyAlignment="1" applyProtection="1">
      <alignment horizontal="center" vertical="center"/>
    </xf>
    <xf numFmtId="166" fontId="0" fillId="8" borderId="6" xfId="0" applyNumberFormat="1" applyFill="1" applyBorder="1" applyAlignment="1" applyProtection="1">
      <alignment horizontal="center"/>
    </xf>
    <xf numFmtId="0" fontId="6" fillId="0" borderId="10" xfId="0" applyFont="1" applyBorder="1" applyAlignment="1">
      <alignment horizontal="right"/>
    </xf>
    <xf numFmtId="0" fontId="6" fillId="0" borderId="13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6" fillId="0" borderId="1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0" fillId="0" borderId="41" xfId="0" applyBorder="1"/>
    <xf numFmtId="0" fontId="0" fillId="0" borderId="42" xfId="0" applyBorder="1"/>
    <xf numFmtId="0" fontId="0" fillId="0" borderId="23" xfId="0" applyBorder="1"/>
    <xf numFmtId="0" fontId="0" fillId="0" borderId="32" xfId="0" applyBorder="1"/>
    <xf numFmtId="0" fontId="0" fillId="0" borderId="33" xfId="0" applyBorder="1"/>
    <xf numFmtId="1" fontId="0" fillId="0" borderId="33" xfId="0" applyNumberFormat="1" applyBorder="1"/>
    <xf numFmtId="0" fontId="0" fillId="0" borderId="33" xfId="0" applyFill="1" applyBorder="1"/>
    <xf numFmtId="0" fontId="0" fillId="0" borderId="18" xfId="0" applyBorder="1"/>
    <xf numFmtId="0" fontId="0" fillId="0" borderId="44" xfId="0" applyBorder="1"/>
    <xf numFmtId="0" fontId="0" fillId="0" borderId="44" xfId="0" applyFill="1" applyBorder="1"/>
    <xf numFmtId="0" fontId="0" fillId="0" borderId="43" xfId="0" applyBorder="1"/>
    <xf numFmtId="0" fontId="0" fillId="0" borderId="35" xfId="0" applyBorder="1"/>
    <xf numFmtId="0" fontId="0" fillId="0" borderId="16" xfId="0" applyBorder="1"/>
    <xf numFmtId="0" fontId="0" fillId="0" borderId="17" xfId="0" applyBorder="1"/>
    <xf numFmtId="0" fontId="0" fillId="0" borderId="44" xfId="0" applyBorder="1" applyAlignment="1">
      <alignment horizontal="right"/>
    </xf>
    <xf numFmtId="0" fontId="0" fillId="0" borderId="0" xfId="0" applyFill="1"/>
    <xf numFmtId="0" fontId="0" fillId="0" borderId="18" xfId="0" applyFill="1" applyBorder="1"/>
    <xf numFmtId="0" fontId="0" fillId="0" borderId="20" xfId="0" applyBorder="1"/>
    <xf numFmtId="0" fontId="0" fillId="9" borderId="17" xfId="0" applyFill="1" applyBorder="1"/>
    <xf numFmtId="0" fontId="0" fillId="9" borderId="20" xfId="0" applyFill="1" applyBorder="1"/>
    <xf numFmtId="0" fontId="0" fillId="9" borderId="19" xfId="0" applyFill="1" applyBorder="1"/>
    <xf numFmtId="0" fontId="0" fillId="0" borderId="0" xfId="0" applyFill="1" applyBorder="1" applyAlignment="1">
      <alignment horizontal="center" vertical="center" textRotation="90"/>
    </xf>
    <xf numFmtId="0" fontId="0" fillId="0" borderId="16" xfId="0" applyFill="1" applyBorder="1"/>
    <xf numFmtId="0" fontId="0" fillId="0" borderId="17" xfId="0" applyFill="1" applyBorder="1"/>
    <xf numFmtId="0" fontId="0" fillId="0" borderId="19" xfId="0" applyFill="1" applyBorder="1"/>
    <xf numFmtId="0" fontId="7" fillId="0" borderId="16" xfId="0" applyFont="1" applyFill="1" applyBorder="1"/>
    <xf numFmtId="0" fontId="7" fillId="0" borderId="17" xfId="0" applyFont="1" applyBorder="1"/>
    <xf numFmtId="0" fontId="7" fillId="0" borderId="33" xfId="0" applyFont="1" applyBorder="1"/>
    <xf numFmtId="0" fontId="7" fillId="0" borderId="17" xfId="0" applyFont="1" applyFill="1" applyBorder="1"/>
    <xf numFmtId="0" fontId="7" fillId="0" borderId="19" xfId="0" applyFont="1" applyBorder="1"/>
    <xf numFmtId="0" fontId="7" fillId="0" borderId="16" xfId="0" applyFont="1" applyBorder="1"/>
    <xf numFmtId="0" fontId="7" fillId="9" borderId="17" xfId="0" applyFont="1" applyFill="1" applyBorder="1"/>
    <xf numFmtId="0" fontId="7" fillId="0" borderId="20" xfId="0" applyFont="1" applyBorder="1"/>
    <xf numFmtId="0" fontId="7" fillId="9" borderId="20" xfId="0" applyFont="1" applyFill="1" applyBorder="1"/>
    <xf numFmtId="0" fontId="7" fillId="9" borderId="19" xfId="0" applyFont="1" applyFill="1" applyBorder="1"/>
    <xf numFmtId="0" fontId="7" fillId="0" borderId="0" xfId="0" applyFont="1"/>
    <xf numFmtId="0" fontId="7" fillId="0" borderId="41" xfId="0" applyFont="1" applyBorder="1"/>
    <xf numFmtId="0" fontId="7" fillId="0" borderId="35" xfId="0" applyFont="1" applyBorder="1"/>
    <xf numFmtId="0" fontId="7" fillId="0" borderId="18" xfId="0" applyFont="1" applyBorder="1"/>
    <xf numFmtId="0" fontId="7" fillId="0" borderId="23" xfId="0" applyFont="1" applyBorder="1"/>
    <xf numFmtId="0" fontId="7" fillId="0" borderId="44" xfId="0" applyFont="1" applyBorder="1"/>
    <xf numFmtId="0" fontId="7" fillId="0" borderId="32" xfId="0" applyFont="1" applyBorder="1"/>
    <xf numFmtId="169" fontId="0" fillId="0" borderId="41" xfId="0" applyNumberFormat="1" applyFill="1" applyBorder="1"/>
    <xf numFmtId="169" fontId="0" fillId="0" borderId="35" xfId="0" applyNumberFormat="1" applyFill="1" applyBorder="1"/>
    <xf numFmtId="169" fontId="0" fillId="0" borderId="42" xfId="0" applyNumberFormat="1" applyFill="1" applyBorder="1"/>
    <xf numFmtId="169" fontId="0" fillId="0" borderId="18" xfId="0" applyNumberFormat="1" applyFill="1" applyBorder="1"/>
    <xf numFmtId="169" fontId="0" fillId="0" borderId="33" xfId="0" applyNumberFormat="1" applyFill="1" applyBorder="1"/>
    <xf numFmtId="169" fontId="0" fillId="0" borderId="23" xfId="0" applyNumberFormat="1" applyFill="1" applyBorder="1"/>
    <xf numFmtId="169" fontId="0" fillId="0" borderId="43" xfId="0" applyNumberFormat="1" applyFill="1" applyBorder="1"/>
    <xf numFmtId="169" fontId="0" fillId="0" borderId="44" xfId="0" applyNumberFormat="1" applyFill="1" applyBorder="1"/>
    <xf numFmtId="169" fontId="0" fillId="0" borderId="32" xfId="0" applyNumberFormat="1" applyFill="1" applyBorder="1"/>
    <xf numFmtId="169" fontId="0" fillId="0" borderId="0" xfId="0" applyNumberFormat="1" applyFill="1" applyBorder="1"/>
    <xf numFmtId="0" fontId="15" fillId="0" borderId="0" xfId="0" applyFont="1" applyFill="1" applyBorder="1" applyAlignment="1">
      <alignment horizontal="center" vertical="center" textRotation="90"/>
    </xf>
    <xf numFmtId="164" fontId="0" fillId="0" borderId="33" xfId="0" applyNumberFormat="1" applyFill="1" applyBorder="1"/>
    <xf numFmtId="164" fontId="0" fillId="0" borderId="41" xfId="0" applyNumberFormat="1" applyFill="1" applyBorder="1"/>
    <xf numFmtId="164" fontId="0" fillId="0" borderId="35" xfId="0" applyNumberFormat="1" applyFill="1" applyBorder="1"/>
    <xf numFmtId="164" fontId="0" fillId="0" borderId="42" xfId="0" applyNumberFormat="1" applyFill="1" applyBorder="1"/>
    <xf numFmtId="164" fontId="0" fillId="0" borderId="18" xfId="0" applyNumberFormat="1" applyFill="1" applyBorder="1"/>
    <xf numFmtId="164" fontId="0" fillId="0" borderId="23" xfId="0" applyNumberFormat="1" applyFill="1" applyBorder="1"/>
    <xf numFmtId="164" fontId="0" fillId="0" borderId="43" xfId="0" applyNumberFormat="1" applyFill="1" applyBorder="1"/>
    <xf numFmtId="164" fontId="0" fillId="0" borderId="44" xfId="0" applyNumberFormat="1" applyFill="1" applyBorder="1"/>
    <xf numFmtId="164" fontId="0" fillId="0" borderId="32" xfId="0" applyNumberFormat="1" applyFill="1" applyBorder="1"/>
    <xf numFmtId="0" fontId="0" fillId="9" borderId="18" xfId="0" applyFill="1" applyBorder="1"/>
    <xf numFmtId="0" fontId="0" fillId="9" borderId="43" xfId="0" applyFill="1" applyBorder="1"/>
    <xf numFmtId="0" fontId="16" fillId="6" borderId="3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17" fillId="6" borderId="3" xfId="0" applyFont="1" applyFill="1" applyBorder="1" applyAlignment="1">
      <alignment horizontal="center" vertical="center"/>
    </xf>
    <xf numFmtId="0" fontId="0" fillId="5" borderId="41" xfId="0" applyFill="1" applyBorder="1"/>
    <xf numFmtId="0" fontId="0" fillId="5" borderId="18" xfId="0" applyFill="1" applyBorder="1"/>
    <xf numFmtId="0" fontId="0" fillId="12" borderId="18" xfId="0" applyFill="1" applyBorder="1"/>
    <xf numFmtId="0" fontId="0" fillId="12" borderId="43" xfId="0" applyFill="1" applyBorder="1"/>
    <xf numFmtId="0" fontId="7" fillId="0" borderId="42" xfId="0" applyFont="1" applyBorder="1"/>
    <xf numFmtId="2" fontId="7" fillId="0" borderId="32" xfId="0" applyNumberFormat="1" applyFont="1" applyBorder="1"/>
    <xf numFmtId="0" fontId="0" fillId="6" borderId="41" xfId="0" applyFill="1" applyBorder="1" applyAlignment="1">
      <alignment horizontal="center"/>
    </xf>
    <xf numFmtId="0" fontId="0" fillId="6" borderId="18" xfId="0" applyFill="1" applyBorder="1" applyAlignment="1">
      <alignment horizontal="center"/>
    </xf>
    <xf numFmtId="0" fontId="0" fillId="6" borderId="43" xfId="0" applyFill="1" applyBorder="1" applyAlignment="1">
      <alignment horizontal="center"/>
    </xf>
    <xf numFmtId="0" fontId="7" fillId="6" borderId="18" xfId="0" applyFont="1" applyFill="1" applyBorder="1" applyAlignment="1">
      <alignment horizontal="center"/>
    </xf>
    <xf numFmtId="1" fontId="7" fillId="0" borderId="23" xfId="0" applyNumberFormat="1" applyFont="1" applyBorder="1"/>
    <xf numFmtId="0" fontId="7" fillId="0" borderId="32" xfId="0" applyFont="1" applyBorder="1" applyAlignment="1">
      <alignment horizontal="left"/>
    </xf>
    <xf numFmtId="0" fontId="7" fillId="0" borderId="41" xfId="0" applyFont="1" applyFill="1" applyBorder="1"/>
    <xf numFmtId="0" fontId="7" fillId="0" borderId="18" xfId="0" applyFont="1" applyFill="1" applyBorder="1"/>
    <xf numFmtId="0" fontId="7" fillId="0" borderId="47" xfId="0" applyFont="1" applyBorder="1"/>
    <xf numFmtId="0" fontId="7" fillId="0" borderId="48" xfId="0" applyFont="1" applyBorder="1"/>
    <xf numFmtId="2" fontId="0" fillId="0" borderId="0" xfId="0" applyNumberFormat="1" applyBorder="1" applyAlignment="1" applyProtection="1">
      <alignment horizontal="center"/>
    </xf>
    <xf numFmtId="0" fontId="11" fillId="0" borderId="0" xfId="0" applyFont="1" applyBorder="1" applyProtection="1"/>
    <xf numFmtId="0" fontId="2" fillId="0" borderId="11" xfId="0" applyFont="1" applyBorder="1" applyAlignment="1" applyProtection="1">
      <alignment horizontal="right"/>
    </xf>
    <xf numFmtId="0" fontId="2" fillId="0" borderId="1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right"/>
    </xf>
    <xf numFmtId="0" fontId="2" fillId="9" borderId="16" xfId="0" applyFont="1" applyFill="1" applyBorder="1" applyAlignment="1">
      <alignment horizontal="center"/>
    </xf>
    <xf numFmtId="0" fontId="2" fillId="9" borderId="19" xfId="0" applyFont="1" applyFill="1" applyBorder="1" applyAlignment="1">
      <alignment horizontal="center"/>
    </xf>
    <xf numFmtId="0" fontId="2" fillId="9" borderId="51" xfId="0" applyFont="1" applyFill="1" applyBorder="1" applyAlignment="1">
      <alignment horizontal="left" vertical="center"/>
    </xf>
    <xf numFmtId="0" fontId="2" fillId="9" borderId="35" xfId="0" applyFont="1" applyFill="1" applyBorder="1" applyAlignment="1">
      <alignment horizontal="left" vertical="center"/>
    </xf>
    <xf numFmtId="0" fontId="2" fillId="9" borderId="42" xfId="0" applyFont="1" applyFill="1" applyBorder="1" applyAlignment="1">
      <alignment horizontal="left" vertical="center"/>
    </xf>
    <xf numFmtId="0" fontId="2" fillId="9" borderId="46" xfId="0" applyFont="1" applyFill="1" applyBorder="1" applyAlignment="1">
      <alignment horizontal="left" vertical="center"/>
    </xf>
    <xf numFmtId="2" fontId="2" fillId="9" borderId="44" xfId="0" applyNumberFormat="1" applyFont="1" applyFill="1" applyBorder="1" applyAlignment="1">
      <alignment horizontal="left" vertical="center"/>
    </xf>
    <xf numFmtId="2" fontId="2" fillId="9" borderId="32" xfId="0" applyNumberFormat="1" applyFont="1" applyFill="1" applyBorder="1" applyAlignment="1">
      <alignment horizontal="left" vertical="center"/>
    </xf>
    <xf numFmtId="0" fontId="2" fillId="9" borderId="25" xfId="0" applyFont="1" applyFill="1" applyBorder="1" applyAlignment="1">
      <alignment horizontal="center" vertical="center"/>
    </xf>
    <xf numFmtId="0" fontId="2" fillId="9" borderId="52" xfId="0" applyFont="1" applyFill="1" applyBorder="1" applyAlignment="1">
      <alignment vertical="center"/>
    </xf>
    <xf numFmtId="0" fontId="2" fillId="9" borderId="25" xfId="0" applyFont="1" applyFill="1" applyBorder="1" applyAlignment="1">
      <alignment vertical="center"/>
    </xf>
    <xf numFmtId="2" fontId="7" fillId="0" borderId="23" xfId="0" applyNumberFormat="1" applyFont="1" applyBorder="1" applyAlignment="1">
      <alignment horizontal="left"/>
    </xf>
    <xf numFmtId="1" fontId="0" fillId="0" borderId="44" xfId="0" applyNumberFormat="1" applyBorder="1"/>
    <xf numFmtId="1" fontId="0" fillId="0" borderId="35" xfId="0" applyNumberFormat="1" applyBorder="1"/>
    <xf numFmtId="165" fontId="0" fillId="0" borderId="35" xfId="0" applyNumberFormat="1" applyBorder="1"/>
    <xf numFmtId="165" fontId="0" fillId="0" borderId="33" xfId="0" applyNumberFormat="1" applyBorder="1"/>
    <xf numFmtId="165" fontId="0" fillId="0" borderId="34" xfId="0" applyNumberFormat="1" applyBorder="1"/>
    <xf numFmtId="2" fontId="7" fillId="3" borderId="34" xfId="0" applyNumberFormat="1" applyFont="1" applyFill="1" applyBorder="1" applyAlignment="1" applyProtection="1">
      <alignment horizontal="center"/>
    </xf>
    <xf numFmtId="2" fontId="0" fillId="0" borderId="8" xfId="0" applyNumberFormat="1" applyBorder="1" applyAlignment="1" applyProtection="1">
      <alignment horizontal="center"/>
    </xf>
    <xf numFmtId="2" fontId="0" fillId="0" borderId="8" xfId="0" applyNumberFormat="1" applyFill="1" applyBorder="1" applyAlignment="1" applyProtection="1">
      <alignment horizontal="center"/>
    </xf>
    <xf numFmtId="2" fontId="0" fillId="0" borderId="5" xfId="0" applyNumberFormat="1" applyFill="1" applyBorder="1" applyAlignment="1" applyProtection="1">
      <alignment horizontal="center"/>
    </xf>
    <xf numFmtId="2" fontId="0" fillId="0" borderId="6" xfId="0" applyNumberFormat="1" applyFill="1" applyBorder="1" applyAlignment="1" applyProtection="1">
      <alignment horizontal="center"/>
    </xf>
    <xf numFmtId="2" fontId="2" fillId="0" borderId="1" xfId="0" applyNumberFormat="1" applyFont="1" applyBorder="1" applyAlignment="1" applyProtection="1">
      <alignment horizontal="right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2" fillId="0" borderId="2" xfId="0" applyNumberFormat="1" applyFont="1" applyBorder="1" applyAlignment="1" applyProtection="1">
      <alignment horizontal="right"/>
    </xf>
    <xf numFmtId="2" fontId="2" fillId="0" borderId="8" xfId="0" applyNumberFormat="1" applyFont="1" applyBorder="1" applyAlignment="1" applyProtection="1">
      <alignment horizontal="right"/>
    </xf>
    <xf numFmtId="2" fontId="0" fillId="0" borderId="0" xfId="0" applyNumberFormat="1" applyBorder="1" applyProtection="1"/>
    <xf numFmtId="2" fontId="0" fillId="0" borderId="0" xfId="0" applyNumberFormat="1" applyFill="1" applyBorder="1" applyAlignment="1" applyProtection="1">
      <alignment horizontal="center"/>
      <protection locked="0"/>
    </xf>
    <xf numFmtId="2" fontId="0" fillId="0" borderId="8" xfId="0" applyNumberFormat="1" applyFill="1" applyBorder="1" applyAlignment="1" applyProtection="1">
      <alignment horizontal="center"/>
      <protection locked="0"/>
    </xf>
    <xf numFmtId="2" fontId="2" fillId="0" borderId="6" xfId="0" applyNumberFormat="1" applyFont="1" applyBorder="1" applyAlignment="1" applyProtection="1">
      <alignment horizontal="right"/>
    </xf>
    <xf numFmtId="2" fontId="0" fillId="0" borderId="5" xfId="0" applyNumberFormat="1" applyBorder="1" applyProtection="1"/>
    <xf numFmtId="2" fontId="0" fillId="3" borderId="36" xfId="0" applyNumberFormat="1" applyFill="1" applyBorder="1" applyAlignment="1" applyProtection="1">
      <alignment horizontal="center"/>
    </xf>
    <xf numFmtId="2" fontId="0" fillId="0" borderId="0" xfId="0" applyNumberFormat="1" applyProtection="1"/>
    <xf numFmtId="0" fontId="2" fillId="9" borderId="1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2" fontId="0" fillId="0" borderId="33" xfId="0" applyNumberFormat="1" applyBorder="1" applyAlignment="1">
      <alignment horizontal="center" vertical="center"/>
    </xf>
    <xf numFmtId="0" fontId="2" fillId="9" borderId="41" xfId="0" applyFont="1" applyFill="1" applyBorder="1" applyAlignment="1">
      <alignment horizontal="center"/>
    </xf>
    <xf numFmtId="2" fontId="0" fillId="0" borderId="35" xfId="0" applyNumberFormat="1" applyBorder="1" applyAlignment="1">
      <alignment horizontal="center" vertical="center"/>
    </xf>
    <xf numFmtId="2" fontId="0" fillId="0" borderId="42" xfId="0" applyNumberFormat="1" applyBorder="1" applyAlignment="1">
      <alignment horizontal="center" vertical="center"/>
    </xf>
    <xf numFmtId="0" fontId="2" fillId="9" borderId="18" xfId="0" applyFont="1" applyFill="1" applyBorder="1" applyAlignment="1">
      <alignment horizontal="center"/>
    </xf>
    <xf numFmtId="0" fontId="2" fillId="9" borderId="43" xfId="0" applyFont="1" applyFill="1" applyBorder="1" applyAlignment="1">
      <alignment horizontal="center"/>
    </xf>
    <xf numFmtId="2" fontId="0" fillId="0" borderId="44" xfId="0" applyNumberFormat="1" applyBorder="1" applyAlignment="1">
      <alignment horizontal="center" vertical="center"/>
    </xf>
    <xf numFmtId="0" fontId="7" fillId="0" borderId="0" xfId="0" applyFont="1" applyFill="1" applyBorder="1"/>
    <xf numFmtId="2" fontId="0" fillId="0" borderId="0" xfId="0" applyNumberFormat="1" applyFill="1" applyBorder="1" applyProtection="1"/>
    <xf numFmtId="0" fontId="2" fillId="0" borderId="33" xfId="0" applyFont="1" applyBorder="1" applyProtection="1"/>
    <xf numFmtId="168" fontId="13" fillId="4" borderId="33" xfId="0" applyNumberFormat="1" applyFont="1" applyFill="1" applyBorder="1" applyAlignment="1" applyProtection="1">
      <alignment horizontal="center"/>
    </xf>
    <xf numFmtId="2" fontId="0" fillId="0" borderId="33" xfId="0" applyNumberFormat="1" applyBorder="1" applyProtection="1"/>
    <xf numFmtId="2" fontId="0" fillId="2" borderId="15" xfId="0" applyNumberFormat="1" applyFill="1" applyBorder="1" applyAlignment="1" applyProtection="1">
      <alignment horizontal="center"/>
      <protection locked="0"/>
    </xf>
    <xf numFmtId="0" fontId="2" fillId="0" borderId="7" xfId="0" applyFont="1" applyBorder="1" applyProtection="1"/>
    <xf numFmtId="0" fontId="0" fillId="0" borderId="7" xfId="0" applyBorder="1" applyProtection="1"/>
    <xf numFmtId="2" fontId="0" fillId="0" borderId="41" xfId="0" applyNumberFormat="1" applyBorder="1" applyAlignment="1">
      <alignment horizontal="center"/>
    </xf>
    <xf numFmtId="2" fontId="0" fillId="0" borderId="35" xfId="0" applyNumberFormat="1" applyBorder="1" applyAlignment="1">
      <alignment horizontal="center"/>
    </xf>
    <xf numFmtId="2" fontId="0" fillId="0" borderId="42" xfId="0" applyNumberFormat="1" applyBorder="1" applyAlignment="1">
      <alignment horizontal="center"/>
    </xf>
    <xf numFmtId="2" fontId="0" fillId="0" borderId="11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0" borderId="62" xfId="0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64" xfId="0" applyBorder="1" applyAlignment="1">
      <alignment horizontal="center"/>
    </xf>
    <xf numFmtId="1" fontId="0" fillId="6" borderId="65" xfId="0" applyNumberFormat="1" applyFill="1" applyBorder="1"/>
    <xf numFmtId="0" fontId="0" fillId="6" borderId="54" xfId="0" applyFill="1" applyBorder="1" applyAlignment="1">
      <alignment horizontal="right"/>
    </xf>
    <xf numFmtId="0" fontId="0" fillId="6" borderId="39" xfId="0" applyFill="1" applyBorder="1" applyAlignment="1">
      <alignment horizontal="right"/>
    </xf>
    <xf numFmtId="2" fontId="0" fillId="0" borderId="21" xfId="0" applyNumberFormat="1" applyBorder="1" applyAlignment="1">
      <alignment vertical="center"/>
    </xf>
    <xf numFmtId="2" fontId="0" fillId="0" borderId="22" xfId="0" applyNumberFormat="1" applyBorder="1" applyAlignment="1">
      <alignment vertical="center"/>
    </xf>
    <xf numFmtId="2" fontId="0" fillId="0" borderId="30" xfId="0" applyNumberFormat="1" applyBorder="1" applyAlignment="1">
      <alignment vertical="center"/>
    </xf>
    <xf numFmtId="1" fontId="0" fillId="6" borderId="52" xfId="0" applyNumberFormat="1" applyFill="1" applyBorder="1" applyAlignment="1">
      <alignment horizontal="center"/>
    </xf>
    <xf numFmtId="0" fontId="0" fillId="6" borderId="60" xfId="0" applyFill="1" applyBorder="1" applyAlignment="1">
      <alignment horizontal="center"/>
    </xf>
    <xf numFmtId="49" fontId="0" fillId="0" borderId="0" xfId="0" applyNumberFormat="1"/>
    <xf numFmtId="0" fontId="0" fillId="0" borderId="55" xfId="0" applyBorder="1"/>
    <xf numFmtId="0" fontId="0" fillId="9" borderId="31" xfId="0" applyFill="1" applyBorder="1"/>
    <xf numFmtId="0" fontId="2" fillId="9" borderId="12" xfId="0" applyFont="1" applyFill="1" applyBorder="1" applyAlignment="1">
      <alignment horizontal="center"/>
    </xf>
    <xf numFmtId="0" fontId="2" fillId="9" borderId="65" xfId="0" applyFont="1" applyFill="1" applyBorder="1" applyAlignment="1">
      <alignment horizontal="center"/>
    </xf>
    <xf numFmtId="0" fontId="2" fillId="9" borderId="66" xfId="0" applyFont="1" applyFill="1" applyBorder="1" applyAlignment="1">
      <alignment horizontal="center"/>
    </xf>
    <xf numFmtId="49" fontId="2" fillId="9" borderId="40" xfId="0" applyNumberFormat="1" applyFont="1" applyFill="1" applyBorder="1" applyAlignment="1">
      <alignment horizontal="center"/>
    </xf>
    <xf numFmtId="49" fontId="0" fillId="0" borderId="42" xfId="0" applyNumberFormat="1" applyBorder="1"/>
    <xf numFmtId="49" fontId="0" fillId="0" borderId="23" xfId="0" applyNumberFormat="1" applyBorder="1" applyAlignment="1">
      <alignment horizontal="right"/>
    </xf>
    <xf numFmtId="49" fontId="0" fillId="0" borderId="32" xfId="0" applyNumberFormat="1" applyBorder="1" applyAlignment="1">
      <alignment horizontal="right"/>
    </xf>
    <xf numFmtId="0" fontId="0" fillId="0" borderId="49" xfId="0" applyBorder="1"/>
    <xf numFmtId="0" fontId="0" fillId="0" borderId="56" xfId="0" applyBorder="1"/>
    <xf numFmtId="0" fontId="0" fillId="0" borderId="50" xfId="0" applyBorder="1"/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0" fillId="0" borderId="20" xfId="0" applyNumberFormat="1" applyBorder="1" applyAlignment="1">
      <alignment vertical="center" wrapText="1"/>
    </xf>
    <xf numFmtId="0" fontId="0" fillId="6" borderId="53" xfId="0" applyFill="1" applyBorder="1" applyAlignment="1">
      <alignment horizontal="right"/>
    </xf>
    <xf numFmtId="0" fontId="0" fillId="0" borderId="57" xfId="0" applyBorder="1"/>
    <xf numFmtId="0" fontId="2" fillId="9" borderId="62" xfId="0" applyFont="1" applyFill="1" applyBorder="1" applyAlignment="1">
      <alignment horizontal="center"/>
    </xf>
    <xf numFmtId="0" fontId="2" fillId="9" borderId="63" xfId="0" applyFont="1" applyFill="1" applyBorder="1" applyAlignment="1">
      <alignment horizontal="center"/>
    </xf>
    <xf numFmtId="0" fontId="2" fillId="9" borderId="64" xfId="0" applyFont="1" applyFill="1" applyBorder="1" applyAlignment="1">
      <alignment horizontal="center"/>
    </xf>
    <xf numFmtId="0" fontId="0" fillId="0" borderId="65" xfId="0" applyBorder="1"/>
    <xf numFmtId="0" fontId="0" fillId="13" borderId="40" xfId="0" applyFill="1" applyBorder="1"/>
    <xf numFmtId="2" fontId="0" fillId="13" borderId="58" xfId="0" applyNumberFormat="1" applyFill="1" applyBorder="1"/>
    <xf numFmtId="2" fontId="0" fillId="13" borderId="41" xfId="0" applyNumberFormat="1" applyFill="1" applyBorder="1"/>
    <xf numFmtId="2" fontId="0" fillId="0" borderId="43" xfId="0" applyNumberFormat="1" applyBorder="1"/>
    <xf numFmtId="2" fontId="0" fillId="0" borderId="47" xfId="0" applyNumberFormat="1" applyBorder="1"/>
    <xf numFmtId="2" fontId="0" fillId="13" borderId="53" xfId="0" applyNumberFormat="1" applyFill="1" applyBorder="1"/>
    <xf numFmtId="0" fontId="2" fillId="13" borderId="39" xfId="0" applyFont="1" applyFill="1" applyBorder="1" applyAlignment="1">
      <alignment horizontal="center"/>
    </xf>
    <xf numFmtId="1" fontId="0" fillId="6" borderId="40" xfId="0" applyNumberFormat="1" applyFill="1" applyBorder="1" applyAlignment="1">
      <alignment horizontal="right"/>
    </xf>
    <xf numFmtId="0" fontId="7" fillId="0" borderId="0" xfId="0" applyFont="1" applyFill="1" applyBorder="1" applyAlignment="1" applyProtection="1">
      <alignment horizontal="left" vertical="center" textRotation="90" wrapText="1"/>
    </xf>
    <xf numFmtId="0" fontId="0" fillId="0" borderId="0" xfId="0" applyFill="1" applyBorder="1" applyAlignment="1" applyProtection="1">
      <alignment horizontal="left" vertical="center" textRotation="90" wrapText="1"/>
    </xf>
    <xf numFmtId="166" fontId="0" fillId="3" borderId="3" xfId="0" applyNumberFormat="1" applyFill="1" applyBorder="1" applyAlignment="1" applyProtection="1">
      <alignment horizontal="center" vertical="center"/>
    </xf>
    <xf numFmtId="166" fontId="0" fillId="3" borderId="6" xfId="0" applyNumberFormat="1" applyFill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left" vertical="center"/>
    </xf>
    <xf numFmtId="0" fontId="7" fillId="0" borderId="7" xfId="0" applyFont="1" applyBorder="1" applyAlignment="1" applyProtection="1">
      <alignment horizontal="center" vertical="center" textRotation="90" wrapText="1"/>
    </xf>
    <xf numFmtId="0" fontId="7" fillId="0" borderId="31" xfId="0" applyFont="1" applyBorder="1" applyAlignment="1" applyProtection="1">
      <alignment horizontal="center" vertical="center" textRotation="90" wrapText="1"/>
    </xf>
    <xf numFmtId="0" fontId="7" fillId="0" borderId="20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textRotation="90" wrapText="1"/>
    </xf>
    <xf numFmtId="0" fontId="2" fillId="0" borderId="0" xfId="0" applyFont="1" applyFill="1" applyBorder="1" applyAlignment="1" applyProtection="1">
      <alignment vertical="center"/>
    </xf>
    <xf numFmtId="0" fontId="2" fillId="0" borderId="5" xfId="0" applyFont="1" applyFill="1" applyBorder="1" applyAlignment="1" applyProtection="1">
      <alignment vertical="center"/>
    </xf>
    <xf numFmtId="2" fontId="0" fillId="0" borderId="47" xfId="0" applyNumberFormat="1" applyBorder="1" applyAlignment="1">
      <alignment horizontal="center"/>
    </xf>
    <xf numFmtId="0" fontId="0" fillId="0" borderId="34" xfId="0" applyBorder="1" applyAlignment="1">
      <alignment horizontal="center"/>
    </xf>
    <xf numFmtId="2" fontId="0" fillId="0" borderId="34" xfId="0" applyNumberFormat="1" applyBorder="1" applyAlignment="1">
      <alignment horizontal="center"/>
    </xf>
    <xf numFmtId="0" fontId="0" fillId="0" borderId="48" xfId="0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31" xfId="0" applyNumberFormat="1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13" borderId="40" xfId="0" applyFont="1" applyFill="1" applyBorder="1" applyAlignment="1">
      <alignment horizontal="center" vertical="center"/>
    </xf>
    <xf numFmtId="0" fontId="2" fillId="13" borderId="39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2" fillId="9" borderId="15" xfId="0" applyFont="1" applyFill="1" applyBorder="1" applyAlignment="1">
      <alignment horizontal="center"/>
    </xf>
    <xf numFmtId="0" fontId="2" fillId="13" borderId="38" xfId="0" applyFont="1" applyFill="1" applyBorder="1" applyAlignment="1">
      <alignment horizontal="center" vertical="center"/>
    </xf>
    <xf numFmtId="0" fontId="0" fillId="0" borderId="5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2" fillId="6" borderId="16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/>
    </xf>
    <xf numFmtId="0" fontId="15" fillId="10" borderId="1" xfId="0" applyFont="1" applyFill="1" applyBorder="1" applyAlignment="1">
      <alignment horizontal="center" vertical="center" textRotation="90"/>
    </xf>
    <xf numFmtId="0" fontId="15" fillId="10" borderId="13" xfId="0" applyFont="1" applyFill="1" applyBorder="1" applyAlignment="1">
      <alignment horizontal="center" vertical="center" textRotation="90"/>
    </xf>
    <xf numFmtId="0" fontId="15" fillId="10" borderId="11" xfId="0" applyFont="1" applyFill="1" applyBorder="1" applyAlignment="1">
      <alignment horizontal="center" vertical="center" textRotation="90"/>
    </xf>
    <xf numFmtId="0" fontId="17" fillId="6" borderId="10" xfId="0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horizontal="center" vertical="center"/>
    </xf>
    <xf numFmtId="165" fontId="10" fillId="0" borderId="49" xfId="0" applyNumberFormat="1" applyFont="1" applyBorder="1" applyAlignment="1">
      <alignment horizontal="right" vertical="center"/>
    </xf>
    <xf numFmtId="165" fontId="10" fillId="0" borderId="50" xfId="0" applyNumberFormat="1" applyFont="1" applyBorder="1" applyAlignment="1">
      <alignment horizontal="right" vertical="center"/>
    </xf>
    <xf numFmtId="0" fontId="10" fillId="0" borderId="29" xfId="0" applyFont="1" applyBorder="1" applyAlignment="1">
      <alignment horizontal="left" vertical="center"/>
    </xf>
    <xf numFmtId="0" fontId="10" fillId="0" borderId="45" xfId="0" applyFont="1" applyBorder="1" applyAlignment="1">
      <alignment horizontal="left" vertical="center"/>
    </xf>
    <xf numFmtId="0" fontId="10" fillId="0" borderId="41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1" fontId="10" fillId="0" borderId="49" xfId="0" applyNumberFormat="1" applyFont="1" applyBorder="1" applyAlignment="1">
      <alignment horizontal="right" vertical="center"/>
    </xf>
    <xf numFmtId="1" fontId="10" fillId="0" borderId="50" xfId="0" applyNumberFormat="1" applyFont="1" applyBorder="1" applyAlignment="1">
      <alignment horizontal="right" vertical="center"/>
    </xf>
    <xf numFmtId="0" fontId="16" fillId="0" borderId="7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5" fillId="11" borderId="10" xfId="0" applyFont="1" applyFill="1" applyBorder="1" applyAlignment="1">
      <alignment horizontal="center" vertical="center" textRotation="90"/>
    </xf>
    <xf numFmtId="0" fontId="15" fillId="11" borderId="13" xfId="0" applyFont="1" applyFill="1" applyBorder="1" applyAlignment="1">
      <alignment horizontal="center" vertical="center" textRotation="90"/>
    </xf>
    <xf numFmtId="0" fontId="15" fillId="11" borderId="11" xfId="0" applyFont="1" applyFill="1" applyBorder="1" applyAlignment="1">
      <alignment horizontal="center" vertical="center" textRotation="90"/>
    </xf>
    <xf numFmtId="0" fontId="15" fillId="11" borderId="10" xfId="0" applyFont="1" applyFill="1" applyBorder="1" applyAlignment="1">
      <alignment horizontal="center" vertical="center" textRotation="90" wrapText="1"/>
    </xf>
    <xf numFmtId="0" fontId="15" fillId="11" borderId="13" xfId="0" applyFont="1" applyFill="1" applyBorder="1" applyAlignment="1">
      <alignment horizontal="center" vertical="center" textRotation="90" wrapText="1"/>
    </xf>
    <xf numFmtId="0" fontId="15" fillId="11" borderId="1" xfId="0" applyFont="1" applyFill="1" applyBorder="1" applyAlignment="1">
      <alignment horizontal="center" vertical="center" textRotation="90"/>
    </xf>
    <xf numFmtId="0" fontId="15" fillId="11" borderId="7" xfId="0" applyFont="1" applyFill="1" applyBorder="1" applyAlignment="1">
      <alignment horizontal="center" vertical="center" textRotation="90"/>
    </xf>
    <xf numFmtId="0" fontId="15" fillId="11" borderId="4" xfId="0" applyFont="1" applyFill="1" applyBorder="1" applyAlignment="1">
      <alignment horizontal="center" vertical="center" textRotation="90"/>
    </xf>
    <xf numFmtId="0" fontId="3" fillId="0" borderId="0" xfId="0" applyFont="1"/>
  </cellXfs>
  <cellStyles count="1">
    <cellStyle name="Normal" xfId="0" builtinId="0"/>
  </cellStyles>
  <dxfs count="7"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37844</xdr:colOff>
      <xdr:row>4</xdr:row>
      <xdr:rowOff>37737</xdr:rowOff>
    </xdr:from>
    <xdr:to>
      <xdr:col>1</xdr:col>
      <xdr:colOff>308365</xdr:colOff>
      <xdr:row>7</xdr:row>
      <xdr:rowOff>3629</xdr:rowOff>
    </xdr:to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47668" y="997857"/>
          <a:ext cx="273850" cy="43822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  <xdr:twoCellAnchor>
    <xdr:from>
      <xdr:col>4</xdr:col>
      <xdr:colOff>427880</xdr:colOff>
      <xdr:row>4</xdr:row>
      <xdr:rowOff>69327</xdr:rowOff>
    </xdr:from>
    <xdr:to>
      <xdr:col>5</xdr:col>
      <xdr:colOff>673857</xdr:colOff>
      <xdr:row>7</xdr:row>
      <xdr:rowOff>57318</xdr:rowOff>
    </xdr:to>
    <xdr:sp macro="" textlink="">
      <xdr:nvSpPr>
        <xdr:cNvPr id="7" name="6 Forma libr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326451" y="931113"/>
          <a:ext cx="1379906" cy="604848"/>
        </a:xfrm>
        <a:custGeom>
          <a:avLst/>
          <a:gdLst>
            <a:gd name="connsiteX0" fmla="*/ 0 w 879231"/>
            <a:gd name="connsiteY0" fmla="*/ 329712 h 454269"/>
            <a:gd name="connsiteX1" fmla="*/ 205154 w 879231"/>
            <a:gd name="connsiteY1" fmla="*/ 0 h 454269"/>
            <a:gd name="connsiteX2" fmla="*/ 432289 w 879231"/>
            <a:gd name="connsiteY2" fmla="*/ 227135 h 454269"/>
            <a:gd name="connsiteX3" fmla="*/ 798635 w 879231"/>
            <a:gd name="connsiteY3" fmla="*/ 117231 h 454269"/>
            <a:gd name="connsiteX4" fmla="*/ 879231 w 879231"/>
            <a:gd name="connsiteY4" fmla="*/ 307731 h 454269"/>
            <a:gd name="connsiteX5" fmla="*/ 446943 w 879231"/>
            <a:gd name="connsiteY5" fmla="*/ 351693 h 454269"/>
            <a:gd name="connsiteX6" fmla="*/ 234462 w 879231"/>
            <a:gd name="connsiteY6" fmla="*/ 109904 h 454269"/>
            <a:gd name="connsiteX7" fmla="*/ 131885 w 879231"/>
            <a:gd name="connsiteY7" fmla="*/ 454269 h 454269"/>
            <a:gd name="connsiteX8" fmla="*/ 0 w 879231"/>
            <a:gd name="connsiteY8" fmla="*/ 329712 h 45426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879231" h="454269">
              <a:moveTo>
                <a:pt x="0" y="329712"/>
              </a:moveTo>
              <a:lnTo>
                <a:pt x="205154" y="0"/>
              </a:lnTo>
              <a:lnTo>
                <a:pt x="432289" y="227135"/>
              </a:lnTo>
              <a:lnTo>
                <a:pt x="798635" y="117231"/>
              </a:lnTo>
              <a:lnTo>
                <a:pt x="879231" y="307731"/>
              </a:lnTo>
              <a:lnTo>
                <a:pt x="446943" y="351693"/>
              </a:lnTo>
              <a:lnTo>
                <a:pt x="234462" y="109904"/>
              </a:lnTo>
              <a:lnTo>
                <a:pt x="131885" y="454269"/>
              </a:lnTo>
              <a:lnTo>
                <a:pt x="0" y="329712"/>
              </a:lnTo>
              <a:close/>
            </a:path>
          </a:pathLst>
        </a:cu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  <xdr:oneCellAnchor>
    <xdr:from>
      <xdr:col>5</xdr:col>
      <xdr:colOff>619342</xdr:colOff>
      <xdr:row>5</xdr:row>
      <xdr:rowOff>37220</xdr:rowOff>
    </xdr:from>
    <xdr:ext cx="202762" cy="254351"/>
    <xdr:sp macro="" textlink="">
      <xdr:nvSpPr>
        <xdr:cNvPr id="8" name="7 CuadroText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887102" y="989720"/>
          <a:ext cx="221195" cy="2543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ES" sz="1100" b="1"/>
            <a:t>J</a:t>
          </a:r>
          <a:r>
            <a:rPr lang="es-ES" sz="1000"/>
            <a:t> </a:t>
          </a:r>
        </a:p>
      </xdr:txBody>
    </xdr:sp>
    <xdr:clientData/>
  </xdr:oneCellAnchor>
  <xdr:twoCellAnchor>
    <xdr:from>
      <xdr:col>4</xdr:col>
      <xdr:colOff>295346</xdr:colOff>
      <xdr:row>4</xdr:row>
      <xdr:rowOff>36049</xdr:rowOff>
    </xdr:from>
    <xdr:to>
      <xdr:col>4</xdr:col>
      <xdr:colOff>295346</xdr:colOff>
      <xdr:row>7</xdr:row>
      <xdr:rowOff>117386</xdr:rowOff>
    </xdr:to>
    <xdr:cxnSp macro="">
      <xdr:nvCxnSpPr>
        <xdr:cNvPr id="4" name="3 Conector rec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3576989" y="831667"/>
          <a:ext cx="0" cy="551984"/>
        </a:xfrm>
        <a:prstGeom prst="line">
          <a:avLst/>
        </a:prstGeom>
        <a:ln>
          <a:solidFill>
            <a:schemeClr val="tx2">
              <a:lumMod val="60000"/>
              <a:lumOff val="4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230792</xdr:colOff>
      <xdr:row>4</xdr:row>
      <xdr:rowOff>105508</xdr:rowOff>
    </xdr:from>
    <xdr:to>
      <xdr:col>4</xdr:col>
      <xdr:colOff>376641</xdr:colOff>
      <xdr:row>4</xdr:row>
      <xdr:rowOff>114300</xdr:rowOff>
    </xdr:to>
    <xdr:cxnSp macro="">
      <xdr:nvCxnSpPr>
        <xdr:cNvPr id="25" name="24 Conector rect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 flipV="1">
          <a:off x="3512435" y="891601"/>
          <a:ext cx="145849" cy="8792"/>
        </a:xfrm>
        <a:prstGeom prst="line">
          <a:avLst/>
        </a:prstGeom>
        <a:ln>
          <a:solidFill>
            <a:schemeClr val="tx2">
              <a:lumMod val="60000"/>
              <a:lumOff val="4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221792</xdr:colOff>
      <xdr:row>7</xdr:row>
      <xdr:rowOff>77958</xdr:rowOff>
    </xdr:from>
    <xdr:to>
      <xdr:col>4</xdr:col>
      <xdr:colOff>339166</xdr:colOff>
      <xdr:row>7</xdr:row>
      <xdr:rowOff>80156</xdr:rowOff>
    </xdr:to>
    <xdr:cxnSp macro="">
      <xdr:nvCxnSpPr>
        <xdr:cNvPr id="26" name="25 Conector rect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 flipV="1">
          <a:off x="3503435" y="1344223"/>
          <a:ext cx="126403" cy="2198"/>
        </a:xfrm>
        <a:prstGeom prst="line">
          <a:avLst/>
        </a:prstGeom>
        <a:ln>
          <a:solidFill>
            <a:schemeClr val="tx2">
              <a:lumMod val="60000"/>
              <a:lumOff val="4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1190625</xdr:colOff>
      <xdr:row>13</xdr:row>
      <xdr:rowOff>28575</xdr:rowOff>
    </xdr:from>
    <xdr:to>
      <xdr:col>6</xdr:col>
      <xdr:colOff>390525</xdr:colOff>
      <xdr:row>24</xdr:row>
      <xdr:rowOff>66675</xdr:rowOff>
    </xdr:to>
    <xdr:grpSp>
      <xdr:nvGrpSpPr>
        <xdr:cNvPr id="1528" name="27 Grupo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GrpSpPr>
          <a:grpSpLocks/>
        </xdr:cNvGrpSpPr>
      </xdr:nvGrpSpPr>
      <xdr:grpSpPr bwMode="auto">
        <a:xfrm>
          <a:off x="1190625" y="2572310"/>
          <a:ext cx="5945841" cy="1775012"/>
          <a:chOff x="1099911" y="2430889"/>
          <a:chExt cx="5368685" cy="2038263"/>
        </a:xfrm>
      </xdr:grpSpPr>
      <xdr:sp macro="" textlink="">
        <xdr:nvSpPr>
          <xdr:cNvPr id="5" name="4 Rectángulo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255025" y="3970202"/>
            <a:ext cx="4963664" cy="148623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s-ES"/>
          </a:p>
        </xdr:txBody>
      </xdr:sp>
      <xdr:sp macro="" textlink="">
        <xdr:nvSpPr>
          <xdr:cNvPr id="6" name="5 Triángulo isósceles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2108155" y="4118826"/>
            <a:ext cx="249907" cy="201703"/>
          </a:xfrm>
          <a:prstGeom prst="triangle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s-ES"/>
          </a:p>
        </xdr:txBody>
      </xdr:sp>
      <xdr:sp macro="" textlink="">
        <xdr:nvSpPr>
          <xdr:cNvPr id="53" name="52 Flecha abajo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SpPr/>
        </xdr:nvSpPr>
        <xdr:spPr>
          <a:xfrm>
            <a:off x="6072192" y="3163390"/>
            <a:ext cx="310229" cy="488334"/>
          </a:xfrm>
          <a:prstGeom prst="downArrow">
            <a:avLst/>
          </a:prstGeom>
          <a:solidFill>
            <a:schemeClr val="accent2"/>
          </a:solidFill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s-ES"/>
          </a:p>
        </xdr:txBody>
      </xdr:sp>
      <xdr:sp macro="" textlink="">
        <xdr:nvSpPr>
          <xdr:cNvPr id="10" name="9 Rectángulo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1255025" y="3757883"/>
            <a:ext cx="982392" cy="159239"/>
          </a:xfrm>
          <a:prstGeom prst="rect">
            <a:avLst/>
          </a:prstGeom>
          <a:solidFill>
            <a:schemeClr val="accent2"/>
          </a:solidFill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s-ES"/>
          </a:p>
        </xdr:txBody>
      </xdr:sp>
      <xdr:sp macro="" textlink="">
        <xdr:nvSpPr>
          <xdr:cNvPr id="54" name="53 Rectángulo">
            <a:extLst>
              <a:ext uri="{FF2B5EF4-FFF2-40B4-BE49-F238E27FC236}">
                <a16:creationId xmlns:a16="http://schemas.microsoft.com/office/drawing/2014/main" id="{00000000-0008-0000-0000-000036000000}"/>
              </a:ext>
            </a:extLst>
          </xdr:cNvPr>
          <xdr:cNvSpPr/>
        </xdr:nvSpPr>
        <xdr:spPr>
          <a:xfrm>
            <a:off x="5305237" y="3672956"/>
            <a:ext cx="947922" cy="254783"/>
          </a:xfrm>
          <a:prstGeom prst="rect">
            <a:avLst/>
          </a:prstGeom>
          <a:solidFill>
            <a:schemeClr val="accent2"/>
          </a:solidFill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s-ES"/>
          </a:p>
        </xdr:txBody>
      </xdr:sp>
      <xdr:sp macro="" textlink="">
        <xdr:nvSpPr>
          <xdr:cNvPr id="55" name="54 Rectángulo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SpPr/>
        </xdr:nvSpPr>
        <xdr:spPr>
          <a:xfrm>
            <a:off x="2271887" y="3545564"/>
            <a:ext cx="3007498" cy="382174"/>
          </a:xfrm>
          <a:prstGeom prst="rect">
            <a:avLst/>
          </a:prstGeom>
          <a:solidFill>
            <a:schemeClr val="accent2"/>
          </a:solidFill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s-ES"/>
          </a:p>
        </xdr:txBody>
      </xdr:sp>
      <xdr:sp macro="" textlink="">
        <xdr:nvSpPr>
          <xdr:cNvPr id="56" name="55 Flecha abajo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/>
        </xdr:nvSpPr>
        <xdr:spPr>
          <a:xfrm>
            <a:off x="3349071" y="2961687"/>
            <a:ext cx="318846" cy="552030"/>
          </a:xfrm>
          <a:prstGeom prst="downArrow">
            <a:avLst/>
          </a:prstGeom>
          <a:solidFill>
            <a:schemeClr val="accent2"/>
          </a:solidFill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s-ES"/>
          </a:p>
        </xdr:txBody>
      </xdr:sp>
      <xdr:cxnSp macro="">
        <xdr:nvCxnSpPr>
          <xdr:cNvPr id="12" name="11 Conector recto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CxnSpPr/>
        </xdr:nvCxnSpPr>
        <xdr:spPr>
          <a:xfrm>
            <a:off x="1099911" y="2717520"/>
            <a:ext cx="5368685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14 Conector recto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CxnSpPr/>
        </xdr:nvCxnSpPr>
        <xdr:spPr>
          <a:xfrm flipH="1">
            <a:off x="1194703" y="2611360"/>
            <a:ext cx="8617" cy="201703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" name="56 Conector recto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CxnSpPr/>
        </xdr:nvCxnSpPr>
        <xdr:spPr>
          <a:xfrm flipH="1">
            <a:off x="2271887" y="2611360"/>
            <a:ext cx="0" cy="201703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" name="58 Conector recto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CxnSpPr/>
        </xdr:nvCxnSpPr>
        <xdr:spPr>
          <a:xfrm flipH="1">
            <a:off x="5296620" y="2621976"/>
            <a:ext cx="0" cy="191087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0" name="59 Conector recto">
            <a:extLst>
              <a:ext uri="{FF2B5EF4-FFF2-40B4-BE49-F238E27FC236}">
                <a16:creationId xmlns:a16="http://schemas.microsoft.com/office/drawing/2014/main" id="{00000000-0008-0000-0000-00003C000000}"/>
              </a:ext>
            </a:extLst>
          </xdr:cNvPr>
          <xdr:cNvCxnSpPr/>
        </xdr:nvCxnSpPr>
        <xdr:spPr>
          <a:xfrm flipH="1">
            <a:off x="6244542" y="2643208"/>
            <a:ext cx="8617" cy="201703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" name="60 Conector recto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CxnSpPr/>
        </xdr:nvCxnSpPr>
        <xdr:spPr>
          <a:xfrm rot="5400000">
            <a:off x="2159421" y="3148465"/>
            <a:ext cx="233551" cy="8617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16 Conector recto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CxnSpPr/>
        </xdr:nvCxnSpPr>
        <xdr:spPr>
          <a:xfrm flipV="1">
            <a:off x="2280505" y="3142158"/>
            <a:ext cx="1232298" cy="10616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" name="17 CuadroTexto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 txBox="1"/>
        </xdr:nvSpPr>
        <xdr:spPr>
          <a:xfrm>
            <a:off x="1384287" y="2452122"/>
            <a:ext cx="336081" cy="34717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s-AR" sz="1400"/>
              <a:t>L1</a:t>
            </a:r>
          </a:p>
        </xdr:txBody>
      </xdr:sp>
      <xdr:sp macro="" textlink="">
        <xdr:nvSpPr>
          <xdr:cNvPr id="62" name="61 CuadroTexto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SpPr txBox="1"/>
        </xdr:nvSpPr>
        <xdr:spPr>
          <a:xfrm>
            <a:off x="3616213" y="2430889"/>
            <a:ext cx="224054" cy="3078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s-AR" sz="1400"/>
              <a:t>L2</a:t>
            </a:r>
          </a:p>
        </xdr:txBody>
      </xdr:sp>
      <xdr:sp macro="" textlink="">
        <xdr:nvSpPr>
          <xdr:cNvPr id="63" name="62 CuadroTexto">
            <a:extLst>
              <a:ext uri="{FF2B5EF4-FFF2-40B4-BE49-F238E27FC236}">
                <a16:creationId xmlns:a16="http://schemas.microsoft.com/office/drawing/2014/main" id="{00000000-0008-0000-0000-00003F000000}"/>
              </a:ext>
            </a:extLst>
          </xdr:cNvPr>
          <xdr:cNvSpPr txBox="1"/>
        </xdr:nvSpPr>
        <xdr:spPr>
          <a:xfrm>
            <a:off x="5615466" y="2430889"/>
            <a:ext cx="224054" cy="3078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s-AR" sz="1400"/>
              <a:t>L3</a:t>
            </a:r>
          </a:p>
        </xdr:txBody>
      </xdr:sp>
      <xdr:sp macro="" textlink="">
        <xdr:nvSpPr>
          <xdr:cNvPr id="64" name="63 CuadroTexto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SpPr txBox="1"/>
        </xdr:nvSpPr>
        <xdr:spPr>
          <a:xfrm>
            <a:off x="2616586" y="2866143"/>
            <a:ext cx="163732" cy="3078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s-AR" sz="1400"/>
              <a:t>a</a:t>
            </a:r>
          </a:p>
        </xdr:txBody>
      </xdr:sp>
      <xdr:sp macro="" textlink="">
        <xdr:nvSpPr>
          <xdr:cNvPr id="65" name="64 CuadroTexto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SpPr txBox="1"/>
        </xdr:nvSpPr>
        <xdr:spPr>
          <a:xfrm>
            <a:off x="1384288" y="3174006"/>
            <a:ext cx="250955" cy="34717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s-AR" sz="1400"/>
              <a:t>P</a:t>
            </a:r>
          </a:p>
        </xdr:txBody>
      </xdr:sp>
      <xdr:sp macro="" textlink="">
        <xdr:nvSpPr>
          <xdr:cNvPr id="66" name="65 CuadroTexto">
            <a:extLst>
              <a:ext uri="{FF2B5EF4-FFF2-40B4-BE49-F238E27FC236}">
                <a16:creationId xmlns:a16="http://schemas.microsoft.com/office/drawing/2014/main" id="{00000000-0008-0000-0000-000042000000}"/>
              </a:ext>
            </a:extLst>
          </xdr:cNvPr>
          <xdr:cNvSpPr txBox="1"/>
        </xdr:nvSpPr>
        <xdr:spPr>
          <a:xfrm>
            <a:off x="3530038" y="2855527"/>
            <a:ext cx="623327" cy="34717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s-AR" sz="1400"/>
              <a:t>P1/2/3</a:t>
            </a:r>
          </a:p>
        </xdr:txBody>
      </xdr:sp>
      <xdr:sp macro="" textlink="">
        <xdr:nvSpPr>
          <xdr:cNvPr id="67" name="66 CuadroTexto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SpPr txBox="1"/>
        </xdr:nvSpPr>
        <xdr:spPr>
          <a:xfrm>
            <a:off x="5813668" y="3174006"/>
            <a:ext cx="250955" cy="34717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s-AR" sz="1400"/>
              <a:t>P</a:t>
            </a:r>
          </a:p>
        </xdr:txBody>
      </xdr:sp>
      <xdr:sp macro="" textlink="">
        <xdr:nvSpPr>
          <xdr:cNvPr id="68" name="67 CuadroTexto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SpPr txBox="1"/>
        </xdr:nvSpPr>
        <xdr:spPr>
          <a:xfrm>
            <a:off x="1548020" y="3481868"/>
            <a:ext cx="249907" cy="3078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s-AR" sz="1400"/>
              <a:t>q1</a:t>
            </a:r>
          </a:p>
        </xdr:txBody>
      </xdr:sp>
      <xdr:sp macro="" textlink="">
        <xdr:nvSpPr>
          <xdr:cNvPr id="69" name="68 CuadroTexto">
            <a:extLst>
              <a:ext uri="{FF2B5EF4-FFF2-40B4-BE49-F238E27FC236}">
                <a16:creationId xmlns:a16="http://schemas.microsoft.com/office/drawing/2014/main" id="{00000000-0008-0000-0000-000045000000}"/>
              </a:ext>
            </a:extLst>
          </xdr:cNvPr>
          <xdr:cNvSpPr txBox="1"/>
        </xdr:nvSpPr>
        <xdr:spPr>
          <a:xfrm>
            <a:off x="4184966" y="3227085"/>
            <a:ext cx="258524" cy="3078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s-AR" sz="1400"/>
              <a:t>q2</a:t>
            </a:r>
          </a:p>
        </xdr:txBody>
      </xdr:sp>
      <xdr:sp macro="" textlink="">
        <xdr:nvSpPr>
          <xdr:cNvPr id="70" name="69 CuadroTexto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SpPr txBox="1"/>
        </xdr:nvSpPr>
        <xdr:spPr>
          <a:xfrm>
            <a:off x="5486204" y="3375709"/>
            <a:ext cx="249907" cy="3078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s-AR" sz="1400"/>
              <a:t>q3</a:t>
            </a:r>
          </a:p>
        </xdr:txBody>
      </xdr:sp>
      <xdr:sp macro="" textlink="">
        <xdr:nvSpPr>
          <xdr:cNvPr id="71" name="70 CuadroTexto">
            <a:extLst>
              <a:ext uri="{FF2B5EF4-FFF2-40B4-BE49-F238E27FC236}">
                <a16:creationId xmlns:a16="http://schemas.microsoft.com/office/drawing/2014/main" id="{00000000-0008-0000-0000-000047000000}"/>
              </a:ext>
            </a:extLst>
          </xdr:cNvPr>
          <xdr:cNvSpPr txBox="1"/>
        </xdr:nvSpPr>
        <xdr:spPr>
          <a:xfrm>
            <a:off x="2358062" y="4065746"/>
            <a:ext cx="284377" cy="40340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s-AR" sz="1800" b="1"/>
              <a:t>A</a:t>
            </a:r>
          </a:p>
        </xdr:txBody>
      </xdr:sp>
      <xdr:sp macro="" textlink="">
        <xdr:nvSpPr>
          <xdr:cNvPr id="73" name="72 CuadroTexto">
            <a:extLst>
              <a:ext uri="{FF2B5EF4-FFF2-40B4-BE49-F238E27FC236}">
                <a16:creationId xmlns:a16="http://schemas.microsoft.com/office/drawing/2014/main" id="{00000000-0008-0000-0000-000049000000}"/>
              </a:ext>
            </a:extLst>
          </xdr:cNvPr>
          <xdr:cNvSpPr txBox="1"/>
        </xdr:nvSpPr>
        <xdr:spPr>
          <a:xfrm>
            <a:off x="4822659" y="4076362"/>
            <a:ext cx="232672" cy="37155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s-AR" sz="1800" b="1"/>
              <a:t>B</a:t>
            </a:r>
          </a:p>
        </xdr:txBody>
      </xdr:sp>
      <xdr:sp macro="" textlink="">
        <xdr:nvSpPr>
          <xdr:cNvPr id="74" name="73 Triángulo isósceles">
            <a:extLst>
              <a:ext uri="{FF2B5EF4-FFF2-40B4-BE49-F238E27FC236}">
                <a16:creationId xmlns:a16="http://schemas.microsoft.com/office/drawing/2014/main" id="{00000000-0008-0000-0000-00004A000000}"/>
              </a:ext>
            </a:extLst>
          </xdr:cNvPr>
          <xdr:cNvSpPr/>
        </xdr:nvSpPr>
        <xdr:spPr>
          <a:xfrm>
            <a:off x="5167358" y="4118826"/>
            <a:ext cx="267142" cy="201703"/>
          </a:xfrm>
          <a:prstGeom prst="triangle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s-ES"/>
          </a:p>
        </xdr:txBody>
      </xdr:sp>
      <xdr:sp macro="" textlink="">
        <xdr:nvSpPr>
          <xdr:cNvPr id="75" name="74 Flecha abajo">
            <a:extLst>
              <a:ext uri="{FF2B5EF4-FFF2-40B4-BE49-F238E27FC236}">
                <a16:creationId xmlns:a16="http://schemas.microsoft.com/office/drawing/2014/main" id="{00000000-0008-0000-0000-00004B000000}"/>
              </a:ext>
            </a:extLst>
          </xdr:cNvPr>
          <xdr:cNvSpPr/>
        </xdr:nvSpPr>
        <xdr:spPr>
          <a:xfrm>
            <a:off x="1108528" y="3205854"/>
            <a:ext cx="310229" cy="509566"/>
          </a:xfrm>
          <a:prstGeom prst="downArrow">
            <a:avLst/>
          </a:prstGeom>
          <a:solidFill>
            <a:schemeClr val="accent2"/>
          </a:solidFill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s-ES"/>
          </a:p>
        </xdr:txBody>
      </xdr:sp>
    </xdr:grpSp>
    <xdr:clientData/>
  </xdr:twoCellAnchor>
  <xdr:twoCellAnchor>
    <xdr:from>
      <xdr:col>3</xdr:col>
      <xdr:colOff>172736</xdr:colOff>
      <xdr:row>16</xdr:row>
      <xdr:rowOff>31308</xdr:rowOff>
    </xdr:from>
    <xdr:to>
      <xdr:col>3</xdr:col>
      <xdr:colOff>176772</xdr:colOff>
      <xdr:row>17</xdr:row>
      <xdr:rowOff>117181</xdr:rowOff>
    </xdr:to>
    <xdr:cxnSp macro="">
      <xdr:nvCxnSpPr>
        <xdr:cNvPr id="58" name="57 Conector rect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/>
      </xdr:nvCxnSpPr>
      <xdr:spPr>
        <a:xfrm flipH="1">
          <a:off x="3863674" y="3103121"/>
          <a:ext cx="4036" cy="25256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466725</xdr:colOff>
      <xdr:row>4</xdr:row>
      <xdr:rowOff>104775</xdr:rowOff>
    </xdr:from>
    <xdr:to>
      <xdr:col>2</xdr:col>
      <xdr:colOff>800100</xdr:colOff>
      <xdr:row>7</xdr:row>
      <xdr:rowOff>47625</xdr:rowOff>
    </xdr:to>
    <xdr:grpSp>
      <xdr:nvGrpSpPr>
        <xdr:cNvPr id="1530" name="8 Grupo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GrpSpPr>
          <a:grpSpLocks/>
        </xdr:cNvGrpSpPr>
      </xdr:nvGrpSpPr>
      <xdr:grpSpPr bwMode="auto">
        <a:xfrm>
          <a:off x="3055284" y="990040"/>
          <a:ext cx="333375" cy="559173"/>
          <a:chOff x="8302837" y="4457948"/>
          <a:chExt cx="266437" cy="483530"/>
        </a:xfrm>
      </xdr:grpSpPr>
      <xdr:sp macro="" textlink="">
        <xdr:nvSpPr>
          <xdr:cNvPr id="1535" name="Line 190">
            <a:extLst>
              <a:ext uri="{FF2B5EF4-FFF2-40B4-BE49-F238E27FC236}">
                <a16:creationId xmlns:a16="http://schemas.microsoft.com/office/drawing/2014/main" id="{00000000-0008-0000-0000-0000FF050000}"/>
              </a:ext>
            </a:extLst>
          </xdr:cNvPr>
          <xdr:cNvSpPr>
            <a:spLocks noChangeShapeType="1"/>
          </xdr:cNvSpPr>
        </xdr:nvSpPr>
        <xdr:spPr bwMode="auto">
          <a:xfrm>
            <a:off x="8436056" y="4476708"/>
            <a:ext cx="0" cy="446010"/>
          </a:xfrm>
          <a:prstGeom prst="line">
            <a:avLst/>
          </a:prstGeom>
          <a:noFill/>
          <a:ln w="34925">
            <a:solidFill>
              <a:srgbClr val="8080FF"/>
            </a:solidFill>
            <a:round/>
            <a:headEnd/>
            <a:tailEnd/>
          </a:ln>
        </xdr:spPr>
      </xdr:sp>
      <xdr:sp macro="" textlink="">
        <xdr:nvSpPr>
          <xdr:cNvPr id="1536" name="Line 192">
            <a:extLst>
              <a:ext uri="{FF2B5EF4-FFF2-40B4-BE49-F238E27FC236}">
                <a16:creationId xmlns:a16="http://schemas.microsoft.com/office/drawing/2014/main" id="{00000000-0008-0000-0000-000000060000}"/>
              </a:ext>
            </a:extLst>
          </xdr:cNvPr>
          <xdr:cNvSpPr>
            <a:spLocks noChangeShapeType="1"/>
          </xdr:cNvSpPr>
        </xdr:nvSpPr>
        <xdr:spPr bwMode="auto">
          <a:xfrm>
            <a:off x="8302837" y="4457948"/>
            <a:ext cx="266437" cy="0"/>
          </a:xfrm>
          <a:prstGeom prst="line">
            <a:avLst/>
          </a:prstGeom>
          <a:noFill/>
          <a:ln w="34925">
            <a:solidFill>
              <a:srgbClr val="8080FF"/>
            </a:solidFill>
            <a:round/>
            <a:headEnd/>
            <a:tailEnd/>
          </a:ln>
        </xdr:spPr>
      </xdr:sp>
      <xdr:sp macro="" textlink="">
        <xdr:nvSpPr>
          <xdr:cNvPr id="1537" name="Line 193">
            <a:extLst>
              <a:ext uri="{FF2B5EF4-FFF2-40B4-BE49-F238E27FC236}">
                <a16:creationId xmlns:a16="http://schemas.microsoft.com/office/drawing/2014/main" id="{00000000-0008-0000-0000-000001060000}"/>
              </a:ext>
            </a:extLst>
          </xdr:cNvPr>
          <xdr:cNvSpPr>
            <a:spLocks noChangeShapeType="1"/>
          </xdr:cNvSpPr>
        </xdr:nvSpPr>
        <xdr:spPr bwMode="auto">
          <a:xfrm>
            <a:off x="8302837" y="4941478"/>
            <a:ext cx="266437" cy="0"/>
          </a:xfrm>
          <a:prstGeom prst="line">
            <a:avLst/>
          </a:prstGeom>
          <a:noFill/>
          <a:ln w="34925">
            <a:solidFill>
              <a:srgbClr val="8080FF"/>
            </a:solidFill>
            <a:round/>
            <a:headEnd/>
            <a:tailEnd/>
          </a:ln>
        </xdr:spPr>
      </xdr:sp>
    </xdr:grpSp>
    <xdr:clientData/>
  </xdr:twoCellAnchor>
  <xdr:twoCellAnchor>
    <xdr:from>
      <xdr:col>3</xdr:col>
      <xdr:colOff>304800</xdr:colOff>
      <xdr:row>4</xdr:row>
      <xdr:rowOff>76200</xdr:rowOff>
    </xdr:from>
    <xdr:to>
      <xdr:col>3</xdr:col>
      <xdr:colOff>638175</xdr:colOff>
      <xdr:row>7</xdr:row>
      <xdr:rowOff>28575</xdr:rowOff>
    </xdr:to>
    <xdr:grpSp>
      <xdr:nvGrpSpPr>
        <xdr:cNvPr id="1531" name="8 Grupo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GrpSpPr>
          <a:grpSpLocks/>
        </xdr:cNvGrpSpPr>
      </xdr:nvGrpSpPr>
      <xdr:grpSpPr bwMode="auto">
        <a:xfrm>
          <a:off x="4002741" y="961465"/>
          <a:ext cx="333375" cy="568698"/>
          <a:chOff x="8302837" y="4457948"/>
          <a:chExt cx="266437" cy="483530"/>
        </a:xfrm>
      </xdr:grpSpPr>
      <xdr:sp macro="" textlink="">
        <xdr:nvSpPr>
          <xdr:cNvPr id="1532" name="Line 190">
            <a:extLst>
              <a:ext uri="{FF2B5EF4-FFF2-40B4-BE49-F238E27FC236}">
                <a16:creationId xmlns:a16="http://schemas.microsoft.com/office/drawing/2014/main" id="{00000000-0008-0000-0000-0000FC050000}"/>
              </a:ext>
            </a:extLst>
          </xdr:cNvPr>
          <xdr:cNvSpPr>
            <a:spLocks noChangeShapeType="1"/>
          </xdr:cNvSpPr>
        </xdr:nvSpPr>
        <xdr:spPr bwMode="auto">
          <a:xfrm>
            <a:off x="8321007" y="4476708"/>
            <a:ext cx="0" cy="446010"/>
          </a:xfrm>
          <a:prstGeom prst="line">
            <a:avLst/>
          </a:prstGeom>
          <a:noFill/>
          <a:ln w="34925">
            <a:solidFill>
              <a:srgbClr val="8080FF"/>
            </a:solidFill>
            <a:round/>
            <a:headEnd/>
            <a:tailEnd/>
          </a:ln>
        </xdr:spPr>
      </xdr:sp>
      <xdr:sp macro="" textlink="">
        <xdr:nvSpPr>
          <xdr:cNvPr id="1533" name="Line 192">
            <a:extLst>
              <a:ext uri="{FF2B5EF4-FFF2-40B4-BE49-F238E27FC236}">
                <a16:creationId xmlns:a16="http://schemas.microsoft.com/office/drawing/2014/main" id="{00000000-0008-0000-0000-0000FD050000}"/>
              </a:ext>
            </a:extLst>
          </xdr:cNvPr>
          <xdr:cNvSpPr>
            <a:spLocks noChangeShapeType="1"/>
          </xdr:cNvSpPr>
        </xdr:nvSpPr>
        <xdr:spPr bwMode="auto">
          <a:xfrm>
            <a:off x="8302837" y="4457948"/>
            <a:ext cx="266437" cy="0"/>
          </a:xfrm>
          <a:prstGeom prst="line">
            <a:avLst/>
          </a:prstGeom>
          <a:noFill/>
          <a:ln w="34925">
            <a:solidFill>
              <a:srgbClr val="8080FF"/>
            </a:solidFill>
            <a:round/>
            <a:headEnd/>
            <a:tailEnd/>
          </a:ln>
        </xdr:spPr>
      </xdr:sp>
      <xdr:sp macro="" textlink="">
        <xdr:nvSpPr>
          <xdr:cNvPr id="1534" name="Line 193">
            <a:extLst>
              <a:ext uri="{FF2B5EF4-FFF2-40B4-BE49-F238E27FC236}">
                <a16:creationId xmlns:a16="http://schemas.microsoft.com/office/drawing/2014/main" id="{00000000-0008-0000-0000-0000FE050000}"/>
              </a:ext>
            </a:extLst>
          </xdr:cNvPr>
          <xdr:cNvSpPr>
            <a:spLocks noChangeShapeType="1"/>
          </xdr:cNvSpPr>
        </xdr:nvSpPr>
        <xdr:spPr bwMode="auto">
          <a:xfrm>
            <a:off x="8302837" y="4941478"/>
            <a:ext cx="266437" cy="0"/>
          </a:xfrm>
          <a:prstGeom prst="line">
            <a:avLst/>
          </a:prstGeom>
          <a:noFill/>
          <a:ln w="34925">
            <a:solidFill>
              <a:srgbClr val="8080FF"/>
            </a:solidFill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0"/>
  <sheetViews>
    <sheetView showGridLines="0" tabSelected="1" zoomScale="85" zoomScaleNormal="85" workbookViewId="0">
      <selection activeCell="F26" sqref="F26:F27"/>
    </sheetView>
  </sheetViews>
  <sheetFormatPr baseColWidth="10" defaultColWidth="11.42578125" defaultRowHeight="12.75" x14ac:dyDescent="0.2"/>
  <cols>
    <col min="1" max="1" width="24" style="1" customWidth="1"/>
    <col min="2" max="2" width="14.7109375" style="1" customWidth="1"/>
    <col min="3" max="3" width="16.7109375" style="1" customWidth="1"/>
    <col min="4" max="4" width="14.7109375" style="1" customWidth="1"/>
    <col min="5" max="5" width="16.140625" style="1" customWidth="1"/>
    <col min="6" max="8" width="14.7109375" style="1" customWidth="1"/>
    <col min="9" max="12" width="12.7109375" style="1" hidden="1" customWidth="1"/>
    <col min="13" max="13" width="12.42578125" style="1" hidden="1" customWidth="1"/>
    <col min="14" max="16384" width="11.42578125" style="1"/>
  </cols>
  <sheetData>
    <row r="1" spans="1:18" ht="18" x14ac:dyDescent="0.25">
      <c r="A1" s="61" t="s">
        <v>20</v>
      </c>
    </row>
    <row r="2" spans="1:18" ht="16.5" thickBot="1" x14ac:dyDescent="0.3">
      <c r="A2" s="29"/>
    </row>
    <row r="3" spans="1:18" ht="18.75" thickBot="1" x14ac:dyDescent="0.3">
      <c r="A3" s="54" t="s">
        <v>16</v>
      </c>
      <c r="B3" s="37"/>
      <c r="C3" s="91"/>
      <c r="D3" s="91"/>
      <c r="E3" s="37"/>
      <c r="F3" s="38"/>
      <c r="G3" s="65" t="s">
        <v>15</v>
      </c>
      <c r="H3" s="76"/>
      <c r="I3" s="90" t="s">
        <v>47</v>
      </c>
      <c r="J3" s="91"/>
      <c r="K3" s="91"/>
      <c r="L3" s="91"/>
      <c r="M3" s="31"/>
    </row>
    <row r="4" spans="1:18" ht="16.5" thickBot="1" x14ac:dyDescent="0.3">
      <c r="A4" s="30" t="s">
        <v>23</v>
      </c>
      <c r="B4" s="91"/>
      <c r="C4" s="145" t="s">
        <v>61</v>
      </c>
      <c r="D4" s="146" t="s">
        <v>62</v>
      </c>
      <c r="E4" s="131" t="s">
        <v>22</v>
      </c>
      <c r="F4" s="31"/>
      <c r="G4" s="39"/>
      <c r="H4" s="31"/>
      <c r="I4" s="92" t="s">
        <v>48</v>
      </c>
      <c r="J4" s="56"/>
      <c r="K4" s="56"/>
      <c r="L4" s="56"/>
      <c r="M4" s="41"/>
    </row>
    <row r="5" spans="1:18" ht="15.75" x14ac:dyDescent="0.25">
      <c r="A5" s="59"/>
      <c r="B5" s="32"/>
      <c r="C5" s="133"/>
      <c r="D5" s="139"/>
      <c r="E5" s="51"/>
      <c r="F5" s="46"/>
      <c r="G5" s="40"/>
      <c r="H5" s="41"/>
      <c r="I5" s="93" t="s">
        <v>49</v>
      </c>
      <c r="J5" s="108"/>
      <c r="K5" s="109" t="s">
        <v>50</v>
      </c>
      <c r="L5" s="109"/>
      <c r="M5" s="112" t="s">
        <v>57</v>
      </c>
    </row>
    <row r="6" spans="1:18" ht="13.5" thickBot="1" x14ac:dyDescent="0.25">
      <c r="A6" s="44" t="s">
        <v>24</v>
      </c>
      <c r="B6" s="32"/>
      <c r="C6" s="133"/>
      <c r="D6" s="139"/>
      <c r="E6" s="132" t="s">
        <v>32</v>
      </c>
      <c r="F6" s="46"/>
      <c r="G6" s="68"/>
      <c r="H6" s="53"/>
      <c r="I6" s="94"/>
      <c r="J6" s="94" t="s">
        <v>55</v>
      </c>
      <c r="K6" s="107" t="s">
        <v>51</v>
      </c>
      <c r="L6" s="111" t="s">
        <v>56</v>
      </c>
      <c r="M6" s="110"/>
    </row>
    <row r="7" spans="1:18" ht="19.899999999999999" customHeight="1" x14ac:dyDescent="0.2">
      <c r="B7" s="32"/>
      <c r="C7" s="133"/>
      <c r="D7" s="139"/>
      <c r="E7" s="51"/>
      <c r="F7" s="46"/>
      <c r="G7" s="68"/>
      <c r="H7" s="53"/>
      <c r="I7" s="118">
        <v>50</v>
      </c>
      <c r="J7" s="95">
        <f>$B$34*100000/$I7</f>
        <v>0</v>
      </c>
      <c r="K7" s="104" t="e">
        <f t="shared" ref="K7:K17" si="0">$D$35*100000/$I7</f>
        <v>#DIV/0!</v>
      </c>
      <c r="L7" s="96">
        <f t="shared" ref="L7:L17" si="1">$F$34*100000/$I7</f>
        <v>0</v>
      </c>
      <c r="M7" s="343" t="s">
        <v>52</v>
      </c>
    </row>
    <row r="8" spans="1:18" ht="13.9" customHeight="1" thickBot="1" x14ac:dyDescent="0.25">
      <c r="A8" s="59"/>
      <c r="B8" s="50" t="s">
        <v>17</v>
      </c>
      <c r="C8" s="136"/>
      <c r="D8" s="140"/>
      <c r="E8" s="51"/>
      <c r="F8" s="46"/>
      <c r="G8" s="69"/>
      <c r="H8" s="55"/>
      <c r="I8" s="119">
        <v>60</v>
      </c>
      <c r="J8" s="97">
        <f t="shared" ref="J8:J17" si="2">MAX($B$34,$F$34)*100000/$I8</f>
        <v>0</v>
      </c>
      <c r="K8" s="103" t="e">
        <f t="shared" si="0"/>
        <v>#DIV/0!</v>
      </c>
      <c r="L8" s="98">
        <f t="shared" si="1"/>
        <v>0</v>
      </c>
      <c r="M8" s="343"/>
    </row>
    <row r="9" spans="1:18" x14ac:dyDescent="0.2">
      <c r="A9" s="43" t="s">
        <v>14</v>
      </c>
      <c r="B9" s="115"/>
      <c r="C9" s="137" t="s">
        <v>58</v>
      </c>
      <c r="D9" s="141" t="s">
        <v>60</v>
      </c>
      <c r="E9" s="116" t="s">
        <v>30</v>
      </c>
      <c r="F9" s="117"/>
      <c r="G9" s="72" t="s">
        <v>18</v>
      </c>
      <c r="H9" s="47"/>
      <c r="I9" s="119">
        <v>70</v>
      </c>
      <c r="J9" s="97">
        <f t="shared" si="2"/>
        <v>0</v>
      </c>
      <c r="K9" s="103" t="e">
        <f t="shared" si="0"/>
        <v>#DIV/0!</v>
      </c>
      <c r="L9" s="98">
        <f t="shared" si="1"/>
        <v>0</v>
      </c>
      <c r="M9" s="343"/>
    </row>
    <row r="10" spans="1:18" ht="13.5" thickBot="1" x14ac:dyDescent="0.25">
      <c r="A10" s="45" t="s">
        <v>25</v>
      </c>
      <c r="B10" s="114"/>
      <c r="C10" s="138"/>
      <c r="D10" s="142"/>
      <c r="E10" s="70" t="s">
        <v>25</v>
      </c>
      <c r="F10" s="113"/>
      <c r="G10" s="35" t="s">
        <v>19</v>
      </c>
      <c r="H10" s="66"/>
      <c r="I10" s="119">
        <v>80</v>
      </c>
      <c r="J10" s="97">
        <f t="shared" si="2"/>
        <v>0</v>
      </c>
      <c r="K10" s="103" t="e">
        <f t="shared" si="0"/>
        <v>#DIV/0!</v>
      </c>
      <c r="L10" s="98">
        <f t="shared" si="1"/>
        <v>0</v>
      </c>
      <c r="M10" s="343"/>
    </row>
    <row r="11" spans="1:18" ht="12.75" customHeight="1" x14ac:dyDescent="0.2">
      <c r="A11" s="59" t="s">
        <v>30</v>
      </c>
      <c r="B11" s="71">
        <f>B9*B10^3/12</f>
        <v>0</v>
      </c>
      <c r="C11" s="134">
        <f>+'TABLA PERFILES'!M23</f>
        <v>0</v>
      </c>
      <c r="D11" s="143">
        <f>+'TABLA PERFILES'!M47</f>
        <v>0</v>
      </c>
      <c r="E11" s="347" t="s">
        <v>31</v>
      </c>
      <c r="F11" s="340">
        <f>IF(F10=0,0,F9/F10*2)</f>
        <v>0</v>
      </c>
      <c r="G11" s="73" t="s">
        <v>34</v>
      </c>
      <c r="H11" s="147">
        <f>MAX(B11,C11,D11,F9)</f>
        <v>0</v>
      </c>
      <c r="I11" s="119">
        <v>90</v>
      </c>
      <c r="J11" s="97">
        <f t="shared" si="2"/>
        <v>0</v>
      </c>
      <c r="K11" s="103" t="e">
        <f t="shared" si="0"/>
        <v>#DIV/0!</v>
      </c>
      <c r="L11" s="98">
        <f t="shared" si="1"/>
        <v>0</v>
      </c>
      <c r="M11" s="343"/>
    </row>
    <row r="12" spans="1:18" ht="13.5" thickBot="1" x14ac:dyDescent="0.25">
      <c r="A12" s="45" t="s">
        <v>31</v>
      </c>
      <c r="B12" s="64">
        <f>B9*B10^2/6</f>
        <v>0</v>
      </c>
      <c r="C12" s="135">
        <f>'TABLA PERFILES'!N22</f>
        <v>0</v>
      </c>
      <c r="D12" s="144">
        <f>'TABLA PERFILES'!N46</f>
        <v>0</v>
      </c>
      <c r="E12" s="348"/>
      <c r="F12" s="341"/>
      <c r="G12" s="74" t="s">
        <v>33</v>
      </c>
      <c r="H12" s="148">
        <f>+MAX(B12,C12,F11,D12)</f>
        <v>0</v>
      </c>
      <c r="I12" s="120">
        <v>100</v>
      </c>
      <c r="J12" s="99">
        <f t="shared" si="2"/>
        <v>0</v>
      </c>
      <c r="K12" s="105" t="e">
        <f t="shared" si="0"/>
        <v>#DIV/0!</v>
      </c>
      <c r="L12" s="100">
        <f t="shared" si="1"/>
        <v>0</v>
      </c>
      <c r="M12" s="344"/>
    </row>
    <row r="13" spans="1:18" ht="18.600000000000001" customHeight="1" x14ac:dyDescent="0.2">
      <c r="A13" s="48" t="s">
        <v>42</v>
      </c>
      <c r="B13" s="50"/>
      <c r="C13" s="32"/>
      <c r="D13" s="51"/>
      <c r="E13" s="42"/>
      <c r="F13" s="51"/>
      <c r="G13" s="42"/>
      <c r="I13" s="119">
        <v>800</v>
      </c>
      <c r="J13" s="97">
        <f t="shared" si="2"/>
        <v>0</v>
      </c>
      <c r="K13" s="103" t="e">
        <f t="shared" si="0"/>
        <v>#DIV/0!</v>
      </c>
      <c r="L13" s="98">
        <f t="shared" si="1"/>
        <v>0</v>
      </c>
      <c r="M13" s="345" t="s">
        <v>53</v>
      </c>
    </row>
    <row r="14" spans="1:18" ht="13.15" customHeight="1" x14ac:dyDescent="0.2">
      <c r="A14" s="62"/>
      <c r="B14" s="75"/>
      <c r="D14" s="48"/>
      <c r="I14" s="119">
        <v>1000</v>
      </c>
      <c r="J14" s="97">
        <f t="shared" si="2"/>
        <v>0</v>
      </c>
      <c r="K14" s="103" t="e">
        <f t="shared" si="0"/>
        <v>#DIV/0!</v>
      </c>
      <c r="L14" s="98">
        <f t="shared" si="1"/>
        <v>0</v>
      </c>
      <c r="M14" s="343"/>
      <c r="P14" s="49"/>
      <c r="Q14" s="60"/>
      <c r="R14" s="49"/>
    </row>
    <row r="15" spans="1:18" x14ac:dyDescent="0.2">
      <c r="A15" s="62"/>
      <c r="B15" s="75"/>
      <c r="D15" s="48"/>
      <c r="I15" s="119">
        <v>1200</v>
      </c>
      <c r="J15" s="97">
        <f t="shared" si="2"/>
        <v>0</v>
      </c>
      <c r="K15" s="103" t="e">
        <f t="shared" si="0"/>
        <v>#DIV/0!</v>
      </c>
      <c r="L15" s="98">
        <f t="shared" si="1"/>
        <v>0</v>
      </c>
      <c r="M15" s="343"/>
      <c r="P15" s="49"/>
      <c r="Q15" s="60"/>
      <c r="R15" s="49"/>
    </row>
    <row r="16" spans="1:18" x14ac:dyDescent="0.2">
      <c r="H16" s="49"/>
      <c r="I16" s="119">
        <v>1400</v>
      </c>
      <c r="J16" s="97">
        <f t="shared" si="2"/>
        <v>0</v>
      </c>
      <c r="K16" s="103" t="e">
        <f t="shared" si="0"/>
        <v>#DIV/0!</v>
      </c>
      <c r="L16" s="98">
        <f t="shared" si="1"/>
        <v>0</v>
      </c>
      <c r="M16" s="343"/>
      <c r="P16" s="49"/>
      <c r="Q16" s="49"/>
      <c r="R16" s="49"/>
    </row>
    <row r="17" spans="1:18" ht="13.5" thickBot="1" x14ac:dyDescent="0.25">
      <c r="H17" s="49"/>
      <c r="I17" s="121">
        <v>1600</v>
      </c>
      <c r="J17" s="101">
        <f t="shared" si="2"/>
        <v>0</v>
      </c>
      <c r="K17" s="106" t="e">
        <f t="shared" si="0"/>
        <v>#DIV/0!</v>
      </c>
      <c r="L17" s="102">
        <f t="shared" si="1"/>
        <v>0</v>
      </c>
      <c r="M17" s="346"/>
      <c r="P17" s="49"/>
      <c r="Q17" s="49"/>
      <c r="R17" s="49"/>
    </row>
    <row r="19" spans="1:18" x14ac:dyDescent="0.2">
      <c r="I19" s="1" t="s">
        <v>54</v>
      </c>
    </row>
    <row r="23" spans="1:18" x14ac:dyDescent="0.2">
      <c r="J23" s="48"/>
    </row>
    <row r="24" spans="1:18" x14ac:dyDescent="0.2">
      <c r="H24" s="80"/>
    </row>
    <row r="25" spans="1:18" ht="15.75" thickBot="1" x14ac:dyDescent="0.3">
      <c r="A25" s="239" t="s">
        <v>39</v>
      </c>
      <c r="B25" s="33"/>
      <c r="C25" s="33"/>
      <c r="D25" s="33"/>
      <c r="E25" s="33"/>
      <c r="F25" s="33"/>
      <c r="G25" s="33"/>
    </row>
    <row r="26" spans="1:18" ht="13.5" thickBot="1" x14ac:dyDescent="0.25">
      <c r="A26" s="241" t="s">
        <v>178</v>
      </c>
      <c r="B26" s="77"/>
      <c r="C26" s="265" t="s">
        <v>178</v>
      </c>
      <c r="D26" s="77"/>
      <c r="E26" s="265" t="s">
        <v>178</v>
      </c>
      <c r="F26" s="77"/>
    </row>
    <row r="27" spans="1:18" ht="13.5" thickBot="1" x14ac:dyDescent="0.25">
      <c r="A27" s="242" t="s">
        <v>43</v>
      </c>
      <c r="B27" s="290"/>
      <c r="C27" s="267" t="s">
        <v>179</v>
      </c>
      <c r="D27" s="77"/>
      <c r="E27" s="267" t="s">
        <v>43</v>
      </c>
      <c r="F27" s="266"/>
    </row>
    <row r="28" spans="1:18" ht="13.5" thickBot="1" x14ac:dyDescent="0.25">
      <c r="A28" s="291"/>
      <c r="B28" s="238"/>
      <c r="C28" s="268" t="s">
        <v>44</v>
      </c>
      <c r="D28" s="78"/>
      <c r="E28" s="269"/>
      <c r="F28" s="261"/>
      <c r="G28" s="33"/>
    </row>
    <row r="29" spans="1:18" x14ac:dyDescent="0.2">
      <c r="A29" s="342" t="s">
        <v>189</v>
      </c>
      <c r="B29" s="270"/>
      <c r="C29" s="268" t="s">
        <v>180</v>
      </c>
      <c r="D29" s="322"/>
      <c r="E29" s="269"/>
      <c r="F29" s="271"/>
    </row>
    <row r="30" spans="1:18" ht="13.5" thickBot="1" x14ac:dyDescent="0.25">
      <c r="A30" s="342"/>
      <c r="B30" s="52"/>
      <c r="C30" s="268" t="s">
        <v>44</v>
      </c>
      <c r="D30" s="78"/>
      <c r="E30" s="269"/>
      <c r="F30" s="262"/>
      <c r="G30" s="33"/>
    </row>
    <row r="31" spans="1:18" x14ac:dyDescent="0.2">
      <c r="A31" s="292"/>
      <c r="B31" s="270"/>
      <c r="C31" s="268" t="s">
        <v>181</v>
      </c>
      <c r="D31" s="77"/>
      <c r="E31" s="269"/>
      <c r="F31" s="271"/>
      <c r="G31" s="33"/>
    </row>
    <row r="32" spans="1:18" ht="13.5" thickBot="1" x14ac:dyDescent="0.25">
      <c r="A32" s="110"/>
      <c r="B32" s="263"/>
      <c r="C32" s="272" t="s">
        <v>44</v>
      </c>
      <c r="D32" s="78"/>
      <c r="E32" s="273"/>
      <c r="F32" s="264"/>
      <c r="G32" s="33"/>
    </row>
    <row r="33" spans="1:6" ht="13.5" thickBot="1" x14ac:dyDescent="0.25">
      <c r="A33" s="240" t="s">
        <v>190</v>
      </c>
      <c r="B33" s="78"/>
      <c r="C33" s="273"/>
      <c r="D33" s="78"/>
      <c r="E33" s="273"/>
      <c r="F33" s="78"/>
    </row>
    <row r="34" spans="1:6" x14ac:dyDescent="0.2">
      <c r="A34" s="63" t="s">
        <v>40</v>
      </c>
      <c r="B34" s="274">
        <f>(B33*B26^2/2+B27*B26)</f>
        <v>0</v>
      </c>
      <c r="C34" s="275"/>
      <c r="D34" s="275"/>
      <c r="E34" s="275"/>
      <c r="F34" s="274">
        <f>(F33*F26^2/2+F27*F26)</f>
        <v>0</v>
      </c>
    </row>
    <row r="35" spans="1:6" x14ac:dyDescent="0.2">
      <c r="A35" s="35" t="s">
        <v>41</v>
      </c>
      <c r="B35" s="52"/>
      <c r="C35" s="286"/>
      <c r="D35" s="260" t="e">
        <f>Calculo!N164/1000</f>
        <v>#DIV/0!</v>
      </c>
      <c r="E35" s="286"/>
      <c r="F35" s="52"/>
    </row>
    <row r="36" spans="1:6" x14ac:dyDescent="0.2">
      <c r="A36" s="287" t="s">
        <v>45</v>
      </c>
      <c r="B36" s="288" t="e">
        <f>(Cargas!C8*100000*('FLECHAS Y MOMENTOS'!B26*100)^2)/(4*'FLECHAS Y MOMENTOS'!H3*'FLECHAS Y MOMENTOS'!H11)+((Cargas!C9*100000*('FLECHAS Y MOMENTOS'!B26*100)^2)/(3*'FLECHAS Y MOMENTOS'!H3*'FLECHAS Y MOMENTOS'!H11))+SIN(Calculo!S153*100)*B26</f>
        <v>#DIV/0!</v>
      </c>
      <c r="C36" s="289"/>
      <c r="D36" s="288" t="e">
        <f>Calculo!S164</f>
        <v>#DIV/0!</v>
      </c>
      <c r="E36" s="289"/>
      <c r="F36" s="288" t="e">
        <f>(Cargas!M8*100000*('FLECHAS Y MOMENTOS'!F26*100)^2)/(4*'FLECHAS Y MOMENTOS'!H3*'FLECHAS Y MOMENTOS'!H11)+((Cargas!M9*100000*('FLECHAS Y MOMENTOS'!F26*100)^2)/(3*'FLECHAS Y MOMENTOS'!H3*'FLECHAS Y MOMENTOS'!H11))+SIN(-Calculo!S163*100)*F26</f>
        <v>#DIV/0!</v>
      </c>
    </row>
    <row r="37" spans="1:6" x14ac:dyDescent="0.2">
      <c r="A37" s="81"/>
      <c r="B37" s="82"/>
      <c r="C37" s="89"/>
      <c r="D37" s="86"/>
      <c r="E37" s="86"/>
      <c r="F37" s="49"/>
    </row>
    <row r="38" spans="1:6" x14ac:dyDescent="0.2">
      <c r="A38" s="82"/>
      <c r="B38" s="82"/>
      <c r="C38" s="89"/>
      <c r="D38" s="86"/>
      <c r="E38" s="86"/>
      <c r="F38" s="49"/>
    </row>
    <row r="39" spans="1:6" x14ac:dyDescent="0.2">
      <c r="A39" s="84"/>
      <c r="B39" s="88"/>
      <c r="C39" s="86"/>
      <c r="D39" s="86"/>
      <c r="E39" s="86"/>
      <c r="F39" s="338"/>
    </row>
    <row r="40" spans="1:6" x14ac:dyDescent="0.2">
      <c r="A40" s="84"/>
      <c r="B40" s="87"/>
      <c r="C40" s="85"/>
      <c r="D40" s="79"/>
      <c r="E40" s="79"/>
      <c r="F40" s="339"/>
    </row>
    <row r="41" spans="1:6" x14ac:dyDescent="0.2">
      <c r="B41" s="83"/>
      <c r="C41" s="79"/>
      <c r="D41" s="79"/>
      <c r="E41" s="79"/>
      <c r="F41" s="339"/>
    </row>
    <row r="42" spans="1:6" x14ac:dyDescent="0.2">
      <c r="A42" s="67"/>
      <c r="B42" s="83"/>
      <c r="C42" s="79"/>
      <c r="D42" s="79"/>
      <c r="E42" s="79"/>
      <c r="F42" s="339"/>
    </row>
    <row r="43" spans="1:6" x14ac:dyDescent="0.2">
      <c r="A43" s="67"/>
      <c r="B43" s="79"/>
      <c r="C43" s="79"/>
      <c r="D43" s="79"/>
      <c r="E43" s="79"/>
      <c r="F43" s="339"/>
    </row>
    <row r="44" spans="1:6" x14ac:dyDescent="0.2">
      <c r="A44" s="67"/>
      <c r="B44" s="79"/>
      <c r="C44" s="79"/>
      <c r="D44" s="79"/>
      <c r="E44" s="79"/>
      <c r="F44" s="339"/>
    </row>
    <row r="45" spans="1:6" x14ac:dyDescent="0.2">
      <c r="A45" s="67"/>
      <c r="B45" s="79"/>
      <c r="C45" s="79"/>
      <c r="D45" s="79"/>
      <c r="E45" s="79"/>
      <c r="F45" s="338"/>
    </row>
    <row r="46" spans="1:6" x14ac:dyDescent="0.2">
      <c r="A46" s="67"/>
      <c r="B46" s="79"/>
      <c r="C46" s="79"/>
      <c r="D46" s="79"/>
      <c r="E46" s="79"/>
      <c r="F46" s="339"/>
    </row>
    <row r="47" spans="1:6" x14ac:dyDescent="0.2">
      <c r="A47" s="67"/>
      <c r="B47" s="79"/>
      <c r="C47" s="79"/>
      <c r="D47" s="79"/>
      <c r="E47" s="79"/>
      <c r="F47" s="339"/>
    </row>
    <row r="48" spans="1:6" x14ac:dyDescent="0.2">
      <c r="A48" s="67"/>
      <c r="B48" s="79"/>
      <c r="C48" s="79"/>
      <c r="D48" s="79"/>
      <c r="E48" s="79"/>
      <c r="F48" s="339"/>
    </row>
    <row r="49" spans="1:6" x14ac:dyDescent="0.2">
      <c r="A49" s="67"/>
      <c r="B49" s="79"/>
      <c r="C49" s="79"/>
      <c r="D49" s="79"/>
      <c r="E49" s="79"/>
      <c r="F49" s="339"/>
    </row>
    <row r="50" spans="1:6" x14ac:dyDescent="0.2">
      <c r="A50" s="49"/>
      <c r="B50" s="49"/>
      <c r="C50" s="49"/>
      <c r="D50" s="49"/>
      <c r="E50" s="49"/>
      <c r="F50" s="49"/>
    </row>
  </sheetData>
  <sheetProtection algorithmName="SHA-512" hashValue="X1rqBSkhhPqfk3/ziPYk7A1hEZXlS/Y/zRwCZh918iSkErJC3DlY+yNqUQmIu3BIrm4Rp5golcEC2Cx+WydtRA==" saltValue="fUrjyfy8cN21CyNg7S5z1g==" spinCount="100000" sheet="1" selectLockedCells="1"/>
  <mergeCells count="7">
    <mergeCell ref="F45:F49"/>
    <mergeCell ref="F11:F12"/>
    <mergeCell ref="A29:A30"/>
    <mergeCell ref="M7:M12"/>
    <mergeCell ref="M13:M17"/>
    <mergeCell ref="E11:E12"/>
    <mergeCell ref="F39:F44"/>
  </mergeCells>
  <phoneticPr fontId="0" type="noConversion"/>
  <conditionalFormatting sqref="C39:C49">
    <cfRule type="cellIs" dxfId="6" priority="5" stopIfTrue="1" operator="greaterThan">
      <formula>$B$13</formula>
    </cfRule>
  </conditionalFormatting>
  <conditionalFormatting sqref="L7:L17">
    <cfRule type="cellIs" dxfId="5" priority="2" stopIfTrue="1" operator="greaterThan">
      <formula>$B$13</formula>
    </cfRule>
  </conditionalFormatting>
  <conditionalFormatting sqref="B39:B49 D39:E49 J7:K17">
    <cfRule type="cellIs" dxfId="4" priority="6" stopIfTrue="1" operator="greaterThan">
      <formula>$H$12</formula>
    </cfRule>
  </conditionalFormatting>
  <dataValidations count="3">
    <dataValidation type="decimal" operator="lessThan" allowBlank="1" showInputMessage="1" showErrorMessage="1" sqref="D28" xr:uid="{00000000-0002-0000-0000-000000000000}">
      <formula1>D26</formula1>
    </dataValidation>
    <dataValidation type="decimal" operator="lessThan" allowBlank="1" showInputMessage="1" showErrorMessage="1" sqref="D30" xr:uid="{00000000-0002-0000-0000-000001000000}">
      <formula1>D26</formula1>
    </dataValidation>
    <dataValidation type="decimal" operator="lessThan" allowBlank="1" showInputMessage="1" showErrorMessage="1" sqref="D32" xr:uid="{00000000-0002-0000-0000-000002000000}">
      <formula1>D26</formula1>
    </dataValidation>
  </dataValidations>
  <pageMargins left="0.75" right="0.75" top="1" bottom="1" header="0" footer="0"/>
  <pageSetup orientation="portrait" horizontalDpi="30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W25"/>
  <sheetViews>
    <sheetView zoomScale="70" zoomScaleNormal="70" workbookViewId="0">
      <selection activeCell="D7" sqref="D7:L9"/>
    </sheetView>
  </sheetViews>
  <sheetFormatPr baseColWidth="10" defaultRowHeight="12.75" x14ac:dyDescent="0.2"/>
  <cols>
    <col min="2" max="2" width="12.42578125" bestFit="1" customWidth="1"/>
    <col min="15" max="15" width="11.85546875" bestFit="1" customWidth="1"/>
    <col min="18" max="18" width="10.85546875" style="309"/>
  </cols>
  <sheetData>
    <row r="2" spans="2:23" ht="13.5" thickBot="1" x14ac:dyDescent="0.25">
      <c r="O2" s="366" t="s">
        <v>224</v>
      </c>
      <c r="P2" s="367"/>
      <c r="Q2" s="367"/>
      <c r="R2" s="367"/>
      <c r="S2" s="367"/>
      <c r="T2" s="367"/>
      <c r="U2" s="367"/>
      <c r="V2" s="367"/>
      <c r="W2" s="367"/>
    </row>
    <row r="3" spans="2:23" ht="12.95" customHeight="1" thickBot="1" x14ac:dyDescent="0.25">
      <c r="O3" s="312" t="s">
        <v>200</v>
      </c>
      <c r="P3" s="313" t="s">
        <v>220</v>
      </c>
      <c r="Q3" s="314" t="s">
        <v>221</v>
      </c>
      <c r="R3" s="315" t="s">
        <v>222</v>
      </c>
      <c r="S3" s="326" t="s">
        <v>182</v>
      </c>
      <c r="T3" s="327" t="s">
        <v>183</v>
      </c>
      <c r="U3" s="328" t="s">
        <v>184</v>
      </c>
      <c r="V3" s="368" t="s">
        <v>223</v>
      </c>
      <c r="W3" s="369"/>
    </row>
    <row r="4" spans="2:23" ht="13.5" thickBot="1" x14ac:dyDescent="0.25">
      <c r="B4" s="243" t="s">
        <v>185</v>
      </c>
      <c r="C4" s="245" t="s">
        <v>165</v>
      </c>
      <c r="D4" s="246">
        <v>2</v>
      </c>
      <c r="E4" s="246">
        <v>3</v>
      </c>
      <c r="F4" s="246">
        <v>4</v>
      </c>
      <c r="G4" s="246">
        <v>5</v>
      </c>
      <c r="H4" s="246">
        <v>6</v>
      </c>
      <c r="I4" s="246">
        <v>7</v>
      </c>
      <c r="J4" s="246">
        <v>8</v>
      </c>
      <c r="K4" s="246">
        <v>9</v>
      </c>
      <c r="L4" s="246">
        <v>10</v>
      </c>
      <c r="M4" s="247" t="s">
        <v>164</v>
      </c>
      <c r="O4" s="311">
        <v>0</v>
      </c>
      <c r="P4" s="154"/>
      <c r="Q4" s="165">
        <f>O4*$M$5</f>
        <v>0</v>
      </c>
      <c r="R4" s="316"/>
      <c r="S4" s="154"/>
      <c r="T4" s="165"/>
      <c r="U4" s="319"/>
      <c r="V4" s="329"/>
      <c r="W4" s="330"/>
    </row>
    <row r="5" spans="2:23" ht="13.5" thickBot="1" x14ac:dyDescent="0.25">
      <c r="B5" s="244" t="s">
        <v>125</v>
      </c>
      <c r="C5" s="248">
        <v>0</v>
      </c>
      <c r="D5" s="249">
        <f>'FLECHAS Y MOMENTOS'!$D$26*1/10</f>
        <v>0</v>
      </c>
      <c r="E5" s="249">
        <f>'FLECHAS Y MOMENTOS'!$D$26*2/10</f>
        <v>0</v>
      </c>
      <c r="F5" s="249">
        <f>'FLECHAS Y MOMENTOS'!$D$26*3/10</f>
        <v>0</v>
      </c>
      <c r="G5" s="249">
        <f>'FLECHAS Y MOMENTOS'!$D$26*4/10</f>
        <v>0</v>
      </c>
      <c r="H5" s="249">
        <f>'FLECHAS Y MOMENTOS'!$D$26*5/10</f>
        <v>0</v>
      </c>
      <c r="I5" s="249">
        <f>'FLECHAS Y MOMENTOS'!$D$26*6/10</f>
        <v>0</v>
      </c>
      <c r="J5" s="249">
        <f>'FLECHAS Y MOMENTOS'!$D$26*7/10</f>
        <v>0</v>
      </c>
      <c r="K5" s="249">
        <f>'FLECHAS Y MOMENTOS'!$D$26*8/10</f>
        <v>0</v>
      </c>
      <c r="L5" s="249">
        <f>'FLECHAS Y MOMENTOS'!$D$26*9/10</f>
        <v>0</v>
      </c>
      <c r="M5" s="250">
        <f>'FLECHAS Y MOMENTOS'!$D$26</f>
        <v>0</v>
      </c>
      <c r="N5" s="189" t="s">
        <v>195</v>
      </c>
      <c r="O5" s="172">
        <v>2.5000000000000001E-2</v>
      </c>
      <c r="P5" s="161">
        <f t="array" ref="P5:P25">Q4:Q24</f>
        <v>0</v>
      </c>
      <c r="Q5" s="158">
        <f t="shared" ref="Q5:Q25" si="0">O5*$M$5</f>
        <v>0</v>
      </c>
      <c r="R5" s="317" t="s">
        <v>201</v>
      </c>
      <c r="S5" s="161"/>
      <c r="T5" s="158"/>
      <c r="U5" s="320"/>
      <c r="V5" s="332">
        <v>0</v>
      </c>
      <c r="W5" s="361">
        <v>1</v>
      </c>
    </row>
    <row r="6" spans="2:23" ht="13.5" thickBot="1" x14ac:dyDescent="0.25">
      <c r="B6" s="276" t="s">
        <v>187</v>
      </c>
      <c r="C6" s="251"/>
      <c r="D6" s="252">
        <f t="shared" ref="D6:K6" si="1">(E5+D5)/2</f>
        <v>0</v>
      </c>
      <c r="E6" s="252">
        <f t="shared" si="1"/>
        <v>0</v>
      </c>
      <c r="F6" s="252">
        <f t="shared" si="1"/>
        <v>0</v>
      </c>
      <c r="G6" s="252">
        <f t="shared" si="1"/>
        <v>0</v>
      </c>
      <c r="H6" s="252">
        <f t="shared" si="1"/>
        <v>0</v>
      </c>
      <c r="I6" s="252">
        <f t="shared" si="1"/>
        <v>0</v>
      </c>
      <c r="J6" s="252">
        <f t="shared" si="1"/>
        <v>0</v>
      </c>
      <c r="K6" s="252">
        <f t="shared" si="1"/>
        <v>0</v>
      </c>
      <c r="L6" s="252"/>
      <c r="M6" s="253"/>
      <c r="N6" s="189" t="s">
        <v>195</v>
      </c>
      <c r="O6" s="172">
        <v>7.4999999999999997E-2</v>
      </c>
      <c r="P6" s="161">
        <v>0</v>
      </c>
      <c r="Q6" s="158">
        <f t="shared" si="0"/>
        <v>0</v>
      </c>
      <c r="R6" s="317" t="s">
        <v>202</v>
      </c>
      <c r="S6" s="161">
        <f>IF($D$13&lt;Q6,IF($D$13&gt;P6,$D$12/2,0),0)</f>
        <v>0</v>
      </c>
      <c r="T6" s="310">
        <f>IF(G13&lt;Q6,IF(G13&gt;P6,G12/2,0),0)</f>
        <v>0</v>
      </c>
      <c r="U6" s="325">
        <f>IF(J13&lt;Q6,IF(J13&gt;P6,J12/2,0),0)</f>
        <v>0</v>
      </c>
      <c r="V6" s="333"/>
      <c r="W6" s="362"/>
    </row>
    <row r="7" spans="2:23" x14ac:dyDescent="0.2">
      <c r="B7" s="279" t="s">
        <v>191</v>
      </c>
      <c r="C7" s="280">
        <f>'FLECHAS Y MOMENTOS'!B34</f>
        <v>0</v>
      </c>
      <c r="D7" s="371"/>
      <c r="E7" s="372"/>
      <c r="F7" s="372"/>
      <c r="G7" s="372"/>
      <c r="H7" s="372"/>
      <c r="I7" s="372"/>
      <c r="J7" s="372"/>
      <c r="K7" s="372"/>
      <c r="L7" s="373"/>
      <c r="M7" s="281">
        <f>'FLECHAS Y MOMENTOS'!F34</f>
        <v>0</v>
      </c>
      <c r="N7" s="189" t="s">
        <v>46</v>
      </c>
      <c r="O7" s="172">
        <v>0.125</v>
      </c>
      <c r="P7" s="161">
        <v>0</v>
      </c>
      <c r="Q7" s="158">
        <f t="shared" si="0"/>
        <v>0</v>
      </c>
      <c r="R7" s="317">
        <v>2</v>
      </c>
      <c r="S7" s="161">
        <f>IF($D$13&lt;Q7,IF($D$13&gt;P7,$D$12,0),0)</f>
        <v>0</v>
      </c>
      <c r="T7" s="310">
        <f>IF(G13&lt;Q7,IF(G13&gt;P7,G12,0),0)</f>
        <v>0</v>
      </c>
      <c r="U7" s="325">
        <f>IF(J13&lt;Q7,IF(J13&gt;P7,J12,0),0)</f>
        <v>0</v>
      </c>
      <c r="V7" s="331">
        <f>S6+T6+U6+S7+T7+U7+S8+T8+U8</f>
        <v>0</v>
      </c>
      <c r="W7" s="370">
        <v>2</v>
      </c>
    </row>
    <row r="8" spans="2:23" ht="13.5" thickBot="1" x14ac:dyDescent="0.25">
      <c r="B8" s="282" t="s">
        <v>192</v>
      </c>
      <c r="C8" s="278">
        <f>'FLECHAS Y MOMENTOS'!B33*'FLECHAS Y MOMENTOS'!B26^2/2</f>
        <v>0</v>
      </c>
      <c r="D8" s="374"/>
      <c r="E8" s="375"/>
      <c r="F8" s="375"/>
      <c r="G8" s="375"/>
      <c r="H8" s="375"/>
      <c r="I8" s="375"/>
      <c r="J8" s="375"/>
      <c r="K8" s="375"/>
      <c r="L8" s="376"/>
      <c r="M8" s="278">
        <f>'FLECHAS Y MOMENTOS'!F33*'FLECHAS Y MOMENTOS'!F26^2/2</f>
        <v>0</v>
      </c>
      <c r="N8" s="189" t="s">
        <v>46</v>
      </c>
      <c r="O8" s="172">
        <v>0.17499999999999999</v>
      </c>
      <c r="P8" s="161">
        <v>0</v>
      </c>
      <c r="Q8" s="158">
        <f t="shared" si="0"/>
        <v>0</v>
      </c>
      <c r="R8" s="317" t="s">
        <v>203</v>
      </c>
      <c r="S8" s="161">
        <f t="shared" ref="S8:S24" si="2">IF($D$13&lt;Q8,IF($D$13&gt;P8,$D$12/2,0),0)</f>
        <v>0</v>
      </c>
      <c r="T8" s="310">
        <f>IF(G13&lt;Q8,IF(G13&gt;P8,G12/2,0),0)</f>
        <v>0</v>
      </c>
      <c r="U8" s="325">
        <f>IF(J13&lt;Q8,IF(J13&gt;P8,J12/2,0),0)</f>
        <v>0</v>
      </c>
      <c r="V8" s="334"/>
      <c r="W8" s="370"/>
    </row>
    <row r="9" spans="2:23" ht="13.5" thickBot="1" x14ac:dyDescent="0.25">
      <c r="B9" s="283" t="s">
        <v>193</v>
      </c>
      <c r="C9" s="284">
        <f>'FLECHAS Y MOMENTOS'!B27*'FLECHAS Y MOMENTOS'!B26</f>
        <v>0</v>
      </c>
      <c r="D9" s="377"/>
      <c r="E9" s="367"/>
      <c r="F9" s="367"/>
      <c r="G9" s="367"/>
      <c r="H9" s="367"/>
      <c r="I9" s="367"/>
      <c r="J9" s="367"/>
      <c r="K9" s="367"/>
      <c r="L9" s="378"/>
      <c r="M9" s="284">
        <f>'FLECHAS Y MOMENTOS'!F27*'FLECHAS Y MOMENTOS'!F26</f>
        <v>0</v>
      </c>
      <c r="N9" s="189" t="s">
        <v>46</v>
      </c>
      <c r="O9" s="172">
        <v>0.22500000000000001</v>
      </c>
      <c r="P9" s="161">
        <v>0</v>
      </c>
      <c r="Q9" s="158">
        <f t="shared" si="0"/>
        <v>0</v>
      </c>
      <c r="R9" s="317" t="s">
        <v>204</v>
      </c>
      <c r="S9" s="161">
        <f>IF($D$13&lt;Q9,IF($D$13&gt;P9,$D$12,0),0)</f>
        <v>0</v>
      </c>
      <c r="T9" s="310">
        <f>IF(G13&lt;Q9,IF(G13&gt;P9,G12,0),0)</f>
        <v>0</v>
      </c>
      <c r="U9" s="325">
        <f>IF(J13&lt;Q9,IF(J13&gt;P9,J12,0),0)</f>
        <v>0</v>
      </c>
      <c r="V9" s="332">
        <f>S8+T8+U8+S9+T9+U9+S10+T10+U10</f>
        <v>0</v>
      </c>
      <c r="W9" s="361">
        <v>3</v>
      </c>
    </row>
    <row r="10" spans="2:23" ht="13.5" thickBot="1" x14ac:dyDescent="0.25">
      <c r="B10" s="277" t="s">
        <v>167</v>
      </c>
      <c r="C10" s="296"/>
      <c r="D10" s="298">
        <f>'FLECHAS Y MOMENTOS'!$D$33*('FLECHAS Y MOMENTOS'!$D$26/10)</f>
        <v>0</v>
      </c>
      <c r="E10" s="299">
        <f>'FLECHAS Y MOMENTOS'!$D$33*('FLECHAS Y MOMENTOS'!$D$26/10)</f>
        <v>0</v>
      </c>
      <c r="F10" s="299">
        <f>'FLECHAS Y MOMENTOS'!$D$33*('FLECHAS Y MOMENTOS'!$D$26/10)</f>
        <v>0</v>
      </c>
      <c r="G10" s="299">
        <f>'FLECHAS Y MOMENTOS'!$D$33*('FLECHAS Y MOMENTOS'!$D$26/10)</f>
        <v>0</v>
      </c>
      <c r="H10" s="299">
        <f>'FLECHAS Y MOMENTOS'!$D$33*('FLECHAS Y MOMENTOS'!$D$26/10)</f>
        <v>0</v>
      </c>
      <c r="I10" s="299">
        <f>'FLECHAS Y MOMENTOS'!$D$33*('FLECHAS Y MOMENTOS'!$D$26/10)</f>
        <v>0</v>
      </c>
      <c r="J10" s="299">
        <f>'FLECHAS Y MOMENTOS'!$D$33*('FLECHAS Y MOMENTOS'!$D$26/10)</f>
        <v>0</v>
      </c>
      <c r="K10" s="299">
        <f>'FLECHAS Y MOMENTOS'!$D$33*('FLECHAS Y MOMENTOS'!$D$26/10)</f>
        <v>0</v>
      </c>
      <c r="L10" s="300">
        <f>'FLECHAS Y MOMENTOS'!$D$33*('FLECHAS Y MOMENTOS'!$D$26/10)</f>
        <v>0</v>
      </c>
      <c r="M10" s="297"/>
      <c r="N10" s="285" t="s">
        <v>194</v>
      </c>
      <c r="O10" s="172">
        <v>0.27500000000000002</v>
      </c>
      <c r="P10" s="161">
        <v>0</v>
      </c>
      <c r="Q10" s="158">
        <f t="shared" si="0"/>
        <v>0</v>
      </c>
      <c r="R10" s="317" t="s">
        <v>205</v>
      </c>
      <c r="S10" s="161">
        <f t="shared" si="2"/>
        <v>0</v>
      </c>
      <c r="T10" s="310">
        <f>IF(G13&lt;Q10,IF(G13&gt;P10,G12/2,0),0)</f>
        <v>0</v>
      </c>
      <c r="U10" s="325">
        <f>IF(J13&lt;Q10,IF(J13&gt;P10,J12/2,0),0)</f>
        <v>0</v>
      </c>
      <c r="V10" s="333"/>
      <c r="W10" s="362"/>
    </row>
    <row r="11" spans="2:23" ht="12.6" customHeight="1" x14ac:dyDescent="0.2">
      <c r="B11" s="363" t="s">
        <v>166</v>
      </c>
      <c r="C11" s="304" t="s">
        <v>196</v>
      </c>
      <c r="D11" s="381" t="s">
        <v>182</v>
      </c>
      <c r="E11" s="356"/>
      <c r="F11" s="356"/>
      <c r="G11" s="356" t="s">
        <v>183</v>
      </c>
      <c r="H11" s="356"/>
      <c r="I11" s="356"/>
      <c r="J11" s="356" t="s">
        <v>184</v>
      </c>
      <c r="K11" s="356"/>
      <c r="L11" s="357"/>
      <c r="M11" s="353"/>
      <c r="O11" s="172">
        <v>0.32500000000000001</v>
      </c>
      <c r="P11" s="161">
        <v>0</v>
      </c>
      <c r="Q11" s="158">
        <f t="shared" si="0"/>
        <v>0</v>
      </c>
      <c r="R11" s="317" t="s">
        <v>206</v>
      </c>
      <c r="S11" s="161">
        <f>IF($D$13&lt;Q11,IF($D$13&gt;P11,$D$12,0),0)</f>
        <v>0</v>
      </c>
      <c r="T11" s="310">
        <f>IF(G13&lt;Q11,IF(G13&gt;P11,G12,0),0)</f>
        <v>0</v>
      </c>
      <c r="U11" s="325">
        <f>IF(J13&lt;Q11,IF(J13&gt;P11,J12,0),0)</f>
        <v>0</v>
      </c>
      <c r="V11" s="331">
        <f>S10+T10+U10+S11+T11+U11+S12+T12+U12</f>
        <v>0</v>
      </c>
      <c r="W11" s="370">
        <v>4</v>
      </c>
    </row>
    <row r="12" spans="2:23" ht="12.6" customHeight="1" thickBot="1" x14ac:dyDescent="0.25">
      <c r="B12" s="364"/>
      <c r="C12" s="305" t="s">
        <v>197</v>
      </c>
      <c r="D12" s="358">
        <f>'FLECHAS Y MOMENTOS'!D27</f>
        <v>0</v>
      </c>
      <c r="E12" s="359"/>
      <c r="F12" s="359"/>
      <c r="G12" s="359">
        <f>'FLECHAS Y MOMENTOS'!D29</f>
        <v>0</v>
      </c>
      <c r="H12" s="359"/>
      <c r="I12" s="359"/>
      <c r="J12" s="359">
        <f>'FLECHAS Y MOMENTOS'!D31</f>
        <v>0</v>
      </c>
      <c r="K12" s="359"/>
      <c r="L12" s="360"/>
      <c r="M12" s="354"/>
      <c r="N12" t="s">
        <v>4</v>
      </c>
      <c r="O12" s="172">
        <v>0.375</v>
      </c>
      <c r="P12" s="161">
        <v>0</v>
      </c>
      <c r="Q12" s="158">
        <f t="shared" si="0"/>
        <v>0</v>
      </c>
      <c r="R12" s="317" t="s">
        <v>207</v>
      </c>
      <c r="S12" s="161">
        <f t="shared" si="2"/>
        <v>0</v>
      </c>
      <c r="T12" s="310">
        <f>IF(G13&lt;Q12,IF(G13&gt;P12,G12/2,0),0)</f>
        <v>0</v>
      </c>
      <c r="U12" s="325">
        <f>IF(J13&lt;Q12,IF(J13&gt;P12,J12/2,0),0)</f>
        <v>0</v>
      </c>
      <c r="V12" s="334"/>
      <c r="W12" s="370"/>
    </row>
    <row r="13" spans="2:23" ht="12.95" customHeight="1" thickBot="1" x14ac:dyDescent="0.25">
      <c r="B13" s="364"/>
      <c r="C13" s="305" t="s">
        <v>198</v>
      </c>
      <c r="D13" s="349">
        <f>'FLECHAS Y MOMENTOS'!D28</f>
        <v>0</v>
      </c>
      <c r="E13" s="350"/>
      <c r="F13" s="350"/>
      <c r="G13" s="351">
        <f>'FLECHAS Y MOMENTOS'!D30</f>
        <v>0</v>
      </c>
      <c r="H13" s="350"/>
      <c r="I13" s="350"/>
      <c r="J13" s="351">
        <f>'FLECHAS Y MOMENTOS'!D32</f>
        <v>0</v>
      </c>
      <c r="K13" s="350"/>
      <c r="L13" s="352"/>
      <c r="M13" s="355"/>
      <c r="N13" s="189" t="s">
        <v>195</v>
      </c>
      <c r="O13" s="172">
        <v>0.42499999999999999</v>
      </c>
      <c r="P13" s="161">
        <v>0</v>
      </c>
      <c r="Q13" s="158">
        <f t="shared" si="0"/>
        <v>0</v>
      </c>
      <c r="R13" s="317" t="s">
        <v>208</v>
      </c>
      <c r="S13" s="161">
        <f>IF($D$13&lt;Q13,IF($D$13&gt;P13,$D$12,0),0)</f>
        <v>0</v>
      </c>
      <c r="T13" s="310">
        <f>IF(G13&lt;Q13,IF(G13&gt;P13,G12,0),0)</f>
        <v>0</v>
      </c>
      <c r="U13" s="325">
        <f>IF(J13&lt;Q13,IF(J13&gt;P13,J12,0),0)</f>
        <v>0</v>
      </c>
      <c r="V13" s="332">
        <f>S12+T12+U12+S13+T13+U13+S14+T14+U14</f>
        <v>0</v>
      </c>
      <c r="W13" s="361">
        <v>5</v>
      </c>
    </row>
    <row r="14" spans="2:23" ht="12.6" customHeight="1" thickBot="1" x14ac:dyDescent="0.25">
      <c r="B14" s="365"/>
      <c r="C14" s="323" t="s">
        <v>199</v>
      </c>
      <c r="D14" s="293">
        <f>V7</f>
        <v>0</v>
      </c>
      <c r="E14" s="294">
        <f>V9</f>
        <v>0</v>
      </c>
      <c r="F14" s="294">
        <f>V11</f>
        <v>0</v>
      </c>
      <c r="G14" s="294">
        <f>V13</f>
        <v>0</v>
      </c>
      <c r="H14" s="294">
        <f>V15</f>
        <v>0</v>
      </c>
      <c r="I14" s="294">
        <f>V17</f>
        <v>0</v>
      </c>
      <c r="J14" s="294">
        <f>V19</f>
        <v>0</v>
      </c>
      <c r="K14" s="294">
        <f>V21</f>
        <v>0</v>
      </c>
      <c r="L14" s="295">
        <f>V23</f>
        <v>0</v>
      </c>
      <c r="M14" s="306"/>
      <c r="N14" s="189" t="s">
        <v>194</v>
      </c>
      <c r="O14" s="172">
        <v>0.47499999999999998</v>
      </c>
      <c r="P14" s="161">
        <v>0</v>
      </c>
      <c r="Q14" s="158">
        <f t="shared" si="0"/>
        <v>0</v>
      </c>
      <c r="R14" s="317" t="s">
        <v>209</v>
      </c>
      <c r="S14" s="161">
        <f t="shared" si="2"/>
        <v>0</v>
      </c>
      <c r="T14" s="310">
        <f>IF(G13&lt;Q14,IF(G13&gt;P14,G12/2,0),0)</f>
        <v>0</v>
      </c>
      <c r="U14" s="325">
        <f>IF(J13&lt;Q14,IF(J13&gt;P14,J12/2,0),0)</f>
        <v>0</v>
      </c>
      <c r="V14" s="333"/>
      <c r="W14" s="362"/>
    </row>
    <row r="15" spans="2:23" ht="12.6" customHeight="1" x14ac:dyDescent="0.2">
      <c r="B15" s="379" t="s">
        <v>186</v>
      </c>
      <c r="C15" s="301">
        <f>C7*100000</f>
        <v>0</v>
      </c>
      <c r="D15" s="307">
        <f>(D10+D14)*1000</f>
        <v>0</v>
      </c>
      <c r="E15" s="307">
        <f t="shared" ref="E15:L15" si="3">(E10+E14)*1000</f>
        <v>0</v>
      </c>
      <c r="F15" s="307">
        <f t="shared" si="3"/>
        <v>0</v>
      </c>
      <c r="G15" s="307">
        <f t="shared" si="3"/>
        <v>0</v>
      </c>
      <c r="H15" s="307">
        <f t="shared" si="3"/>
        <v>0</v>
      </c>
      <c r="I15" s="307">
        <f t="shared" si="3"/>
        <v>0</v>
      </c>
      <c r="J15" s="307">
        <f t="shared" si="3"/>
        <v>0</v>
      </c>
      <c r="K15" s="307">
        <f t="shared" si="3"/>
        <v>0</v>
      </c>
      <c r="L15" s="307">
        <f t="shared" si="3"/>
        <v>0</v>
      </c>
      <c r="M15" s="337">
        <f>M7*100000</f>
        <v>0</v>
      </c>
      <c r="N15" s="189" t="s">
        <v>194</v>
      </c>
      <c r="O15" s="172">
        <v>0.52500000000000002</v>
      </c>
      <c r="P15" s="161">
        <v>0</v>
      </c>
      <c r="Q15" s="158">
        <f t="shared" si="0"/>
        <v>0</v>
      </c>
      <c r="R15" s="317" t="s">
        <v>210</v>
      </c>
      <c r="S15" s="161">
        <f>IF($D$13&lt;Q15,IF($D$13&gt;P15,$D$12,0),0)</f>
        <v>0</v>
      </c>
      <c r="T15" s="310">
        <f>IF(G13&lt;Q15,IF(G13&gt;P15,G12,0),0)</f>
        <v>0</v>
      </c>
      <c r="U15" s="325">
        <f>IF(J13&lt;Q15,IF(J13&gt;P15,J12,0),0)</f>
        <v>0</v>
      </c>
      <c r="V15" s="331">
        <f>S14+T14+U14+S15+T15+U15+S16+T16+U16</f>
        <v>0</v>
      </c>
      <c r="W15" s="370">
        <v>6</v>
      </c>
    </row>
    <row r="16" spans="2:23" ht="12.95" customHeight="1" thickBot="1" x14ac:dyDescent="0.25">
      <c r="B16" s="380"/>
      <c r="C16" s="324" t="s">
        <v>188</v>
      </c>
      <c r="D16" s="308" t="s">
        <v>168</v>
      </c>
      <c r="E16" s="308" t="s">
        <v>168</v>
      </c>
      <c r="F16" s="308" t="s">
        <v>168</v>
      </c>
      <c r="G16" s="308" t="s">
        <v>168</v>
      </c>
      <c r="H16" s="308" t="s">
        <v>168</v>
      </c>
      <c r="I16" s="308" t="s">
        <v>168</v>
      </c>
      <c r="J16" s="308" t="s">
        <v>168</v>
      </c>
      <c r="K16" s="308" t="s">
        <v>168</v>
      </c>
      <c r="L16" s="302" t="s">
        <v>168</v>
      </c>
      <c r="M16" s="303" t="s">
        <v>188</v>
      </c>
      <c r="N16" s="189" t="s">
        <v>194</v>
      </c>
      <c r="O16" s="172">
        <v>0.57499999999999996</v>
      </c>
      <c r="P16" s="161">
        <v>0</v>
      </c>
      <c r="Q16" s="158">
        <f t="shared" si="0"/>
        <v>0</v>
      </c>
      <c r="R16" s="317" t="s">
        <v>211</v>
      </c>
      <c r="S16" s="161">
        <f t="shared" si="2"/>
        <v>0</v>
      </c>
      <c r="T16" s="310">
        <f>IF(G13&lt;Q16,IF(G13&gt;P16,G12/2,0),0)</f>
        <v>0</v>
      </c>
      <c r="U16" s="325">
        <f>IF(J13&lt;Q16,IF(J13&gt;P16,J12/2,0),0)</f>
        <v>0</v>
      </c>
      <c r="V16" s="334"/>
      <c r="W16" s="370"/>
    </row>
    <row r="17" spans="15:23" ht="13.5" customHeight="1" x14ac:dyDescent="0.2">
      <c r="O17" s="172">
        <v>0.625</v>
      </c>
      <c r="P17" s="161">
        <v>0</v>
      </c>
      <c r="Q17" s="158">
        <f t="shared" si="0"/>
        <v>0</v>
      </c>
      <c r="R17" s="317" t="s">
        <v>212</v>
      </c>
      <c r="S17" s="161">
        <f>IF($D$13&lt;Q17,IF($D$13&gt;P17,$D$12,0),0)</f>
        <v>0</v>
      </c>
      <c r="T17" s="310">
        <f>IF(G13&lt;Q17,IF(G13&gt;P17,G12,0),0)</f>
        <v>0</v>
      </c>
      <c r="U17" s="325">
        <f>IF(J13&lt;Q17,IF(J13&gt;P17,J12,0),0)</f>
        <v>0</v>
      </c>
      <c r="V17" s="332">
        <f>S16+T16+U16+S17+T17+U17+S18+T18+U18</f>
        <v>0</v>
      </c>
      <c r="W17" s="361">
        <v>7</v>
      </c>
    </row>
    <row r="18" spans="15:23" ht="12.6" customHeight="1" thickBot="1" x14ac:dyDescent="0.25">
      <c r="O18" s="172">
        <v>0.67500000000000004</v>
      </c>
      <c r="P18" s="161">
        <v>0</v>
      </c>
      <c r="Q18" s="158">
        <f t="shared" si="0"/>
        <v>0</v>
      </c>
      <c r="R18" s="317" t="s">
        <v>213</v>
      </c>
      <c r="S18" s="161">
        <f t="shared" si="2"/>
        <v>0</v>
      </c>
      <c r="T18" s="310">
        <f>IF(G13&lt;Q18,IF(G13&gt;P18,G12/2,0),0)</f>
        <v>0</v>
      </c>
      <c r="U18" s="325">
        <f>IF(J13&lt;Q18,IF(J13&gt;P18,J12/2,0),0)</f>
        <v>0</v>
      </c>
      <c r="V18" s="333"/>
      <c r="W18" s="362"/>
    </row>
    <row r="19" spans="15:23" x14ac:dyDescent="0.2">
      <c r="O19" s="172">
        <v>0.72499999999999998</v>
      </c>
      <c r="P19" s="161">
        <v>0</v>
      </c>
      <c r="Q19" s="158">
        <f t="shared" si="0"/>
        <v>0</v>
      </c>
      <c r="R19" s="317" t="s">
        <v>214</v>
      </c>
      <c r="S19" s="161">
        <f>IF($D$13&lt;Q19,IF($D$13&gt;P19,$D$12,0),0)</f>
        <v>0</v>
      </c>
      <c r="T19" s="310">
        <f>IF(G13&lt;Q19,IF(G13&gt;P19,G12,0),0)</f>
        <v>0</v>
      </c>
      <c r="U19" s="325">
        <f>IF(J13&lt;Q19,IF(J13&gt;P19,J12,0),0)</f>
        <v>0</v>
      </c>
      <c r="V19" s="331">
        <f>S18+T18+U18+S19+T19+U19+S20+T20+U20</f>
        <v>0</v>
      </c>
      <c r="W19" s="370">
        <v>8</v>
      </c>
    </row>
    <row r="20" spans="15:23" ht="13.5" thickBot="1" x14ac:dyDescent="0.25">
      <c r="O20" s="172">
        <v>0.77500000000000002</v>
      </c>
      <c r="P20" s="161">
        <v>0</v>
      </c>
      <c r="Q20" s="158">
        <f t="shared" si="0"/>
        <v>0</v>
      </c>
      <c r="R20" s="317" t="s">
        <v>215</v>
      </c>
      <c r="S20" s="161">
        <f t="shared" si="2"/>
        <v>0</v>
      </c>
      <c r="T20" s="310">
        <f>IF(G13&lt;Q20,IF(G13&gt;P20,G12/2,0),0)</f>
        <v>0</v>
      </c>
      <c r="U20" s="325">
        <f>IF(J13&lt;Q20,IF(J13&gt;P20,J12/2,0),0)</f>
        <v>0</v>
      </c>
      <c r="V20" s="334"/>
      <c r="W20" s="370"/>
    </row>
    <row r="21" spans="15:23" x14ac:dyDescent="0.2">
      <c r="O21" s="172">
        <v>0.82499999999999996</v>
      </c>
      <c r="P21" s="161">
        <v>0</v>
      </c>
      <c r="Q21" s="158">
        <f t="shared" si="0"/>
        <v>0</v>
      </c>
      <c r="R21" s="317" t="s">
        <v>216</v>
      </c>
      <c r="S21" s="161">
        <f>IF($D$13&lt;Q21,IF($D$13&gt;P21,$D$12,0),0)</f>
        <v>0</v>
      </c>
      <c r="T21" s="310">
        <f>IF(G13&lt;Q21,IF(G13&gt;P21,G12,0),0)</f>
        <v>0</v>
      </c>
      <c r="U21" s="325">
        <f>IF(J13&lt;Q21,IF(J13&gt;P21,J12,0),0)</f>
        <v>0</v>
      </c>
      <c r="V21" s="332">
        <f>S20+T20+U20+S21+T21+U21+S22+T22+U22</f>
        <v>0</v>
      </c>
      <c r="W21" s="361">
        <v>9</v>
      </c>
    </row>
    <row r="22" spans="15:23" ht="13.5" thickBot="1" x14ac:dyDescent="0.25">
      <c r="O22" s="172">
        <v>0.875</v>
      </c>
      <c r="P22" s="161">
        <v>0</v>
      </c>
      <c r="Q22" s="158">
        <f t="shared" si="0"/>
        <v>0</v>
      </c>
      <c r="R22" s="317" t="s">
        <v>217</v>
      </c>
      <c r="S22" s="161">
        <f t="shared" si="2"/>
        <v>0</v>
      </c>
      <c r="T22" s="310">
        <f>IF(G13&lt;Q22,IF(G13&gt;P22,G12/2,0),0)</f>
        <v>0</v>
      </c>
      <c r="U22" s="325">
        <f>IF(J13&lt;Q22,IF(J13&gt;P22,J12/2,0),0)</f>
        <v>0</v>
      </c>
      <c r="V22" s="333"/>
      <c r="W22" s="362"/>
    </row>
    <row r="23" spans="15:23" x14ac:dyDescent="0.2">
      <c r="O23" s="172">
        <v>0.92500000000000004</v>
      </c>
      <c r="P23" s="161">
        <v>0</v>
      </c>
      <c r="Q23" s="158">
        <f t="shared" si="0"/>
        <v>0</v>
      </c>
      <c r="R23" s="317" t="s">
        <v>218</v>
      </c>
      <c r="S23" s="161">
        <f>IF($D$13&lt;Q23,IF($D$13&gt;P23,$D$12,0),0)</f>
        <v>0</v>
      </c>
      <c r="T23" s="310">
        <f>IF(G13&lt;Q23,IF(G13&gt;P23,G12,0),0)</f>
        <v>0</v>
      </c>
      <c r="U23" s="325">
        <f>IF(J13&lt;Q23,IF(J13&gt;P23,J12,0),0)</f>
        <v>0</v>
      </c>
      <c r="V23" s="332">
        <f>S22+T22+U22+S23+T23+U23+S24+T24+U24</f>
        <v>0</v>
      </c>
      <c r="W23" s="361">
        <v>10</v>
      </c>
    </row>
    <row r="24" spans="15:23" ht="13.5" thickBot="1" x14ac:dyDescent="0.25">
      <c r="O24" s="172">
        <v>0.97499999999999998</v>
      </c>
      <c r="P24" s="161">
        <v>0</v>
      </c>
      <c r="Q24" s="158">
        <f t="shared" si="0"/>
        <v>0</v>
      </c>
      <c r="R24" s="317" t="s">
        <v>219</v>
      </c>
      <c r="S24" s="161">
        <f t="shared" si="2"/>
        <v>0</v>
      </c>
      <c r="T24" s="310">
        <f>IF(G13&lt;Q24,IF(G13&gt;P24,G12/2,0),0)</f>
        <v>0</v>
      </c>
      <c r="U24" s="325">
        <f>IF(J13&lt;Q24,IF(J13&gt;P24,J12/2,0),0)</f>
        <v>0</v>
      </c>
      <c r="V24" s="333"/>
      <c r="W24" s="362"/>
    </row>
    <row r="25" spans="15:23" ht="13.5" thickBot="1" x14ac:dyDescent="0.25">
      <c r="O25" s="174">
        <v>1</v>
      </c>
      <c r="P25" s="164">
        <v>0</v>
      </c>
      <c r="Q25" s="162">
        <f t="shared" si="0"/>
        <v>0</v>
      </c>
      <c r="R25" s="318" t="s">
        <v>201</v>
      </c>
      <c r="S25" s="164"/>
      <c r="T25" s="162"/>
      <c r="U25" s="321"/>
      <c r="V25" s="335">
        <v>0</v>
      </c>
      <c r="W25" s="336">
        <v>11</v>
      </c>
    </row>
  </sheetData>
  <sheetProtection algorithmName="SHA-512" hashValue="yvePE/t2uOQAPG1B4dMV4ep7F5w1A7DCFDWCk2iNJZ+nFwKIJxhbOe9kq6DPvv8kTXpFvgGXxHvZ4HRSPzGB+A==" saltValue="v7P9DYXSkkuo/wmbodsVng==" spinCount="100000" sheet="1" objects="1" scenarios="1"/>
  <mergeCells count="25">
    <mergeCell ref="W21:W22"/>
    <mergeCell ref="W23:W24"/>
    <mergeCell ref="B11:B14"/>
    <mergeCell ref="O2:W2"/>
    <mergeCell ref="V3:W3"/>
    <mergeCell ref="W5:W6"/>
    <mergeCell ref="W7:W8"/>
    <mergeCell ref="W9:W10"/>
    <mergeCell ref="W11:W12"/>
    <mergeCell ref="W13:W14"/>
    <mergeCell ref="W15:W16"/>
    <mergeCell ref="W17:W18"/>
    <mergeCell ref="W19:W20"/>
    <mergeCell ref="D7:L9"/>
    <mergeCell ref="B15:B16"/>
    <mergeCell ref="D11:F11"/>
    <mergeCell ref="D13:F13"/>
    <mergeCell ref="G13:I13"/>
    <mergeCell ref="J13:L13"/>
    <mergeCell ref="M11:M13"/>
    <mergeCell ref="G11:I11"/>
    <mergeCell ref="J11:L11"/>
    <mergeCell ref="D12:F12"/>
    <mergeCell ref="G12:I12"/>
    <mergeCell ref="J12:L12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J165"/>
  <sheetViews>
    <sheetView zoomScale="70" zoomScaleNormal="70" workbookViewId="0">
      <selection activeCell="G25" sqref="G25"/>
    </sheetView>
  </sheetViews>
  <sheetFormatPr baseColWidth="10" defaultRowHeight="12.75" x14ac:dyDescent="0.2"/>
  <cols>
    <col min="2" max="2" width="13.140625" bestFit="1" customWidth="1"/>
    <col min="4" max="4" width="7.42578125" bestFit="1" customWidth="1"/>
    <col min="5" max="5" width="4.5703125" customWidth="1"/>
    <col min="8" max="8" width="6.28515625" bestFit="1" customWidth="1"/>
    <col min="9" max="9" width="4.5703125" customWidth="1"/>
    <col min="10" max="10" width="13.140625" bestFit="1" customWidth="1"/>
    <col min="13" max="13" width="12.85546875" bestFit="1" customWidth="1"/>
    <col min="14" max="14" width="13" customWidth="1"/>
    <col min="15" max="21" width="12.85546875" bestFit="1" customWidth="1"/>
    <col min="22" max="22" width="11.7109375" bestFit="1" customWidth="1"/>
    <col min="23" max="24" width="13.5703125" bestFit="1" customWidth="1"/>
    <col min="25" max="26" width="11.7109375" style="169" bestFit="1" customWidth="1"/>
    <col min="27" max="32" width="11.7109375" bestFit="1" customWidth="1"/>
  </cols>
  <sheetData>
    <row r="2" spans="2:36" x14ac:dyDescent="0.2">
      <c r="U2" s="36"/>
      <c r="V2" s="36"/>
      <c r="X2" s="36"/>
      <c r="Y2" s="57"/>
      <c r="Z2" s="57"/>
    </row>
    <row r="3" spans="2:36" x14ac:dyDescent="0.2">
      <c r="U3" s="36"/>
      <c r="V3" s="36"/>
      <c r="X3" s="36"/>
      <c r="Y3" s="57"/>
      <c r="Z3" s="57"/>
    </row>
    <row r="4" spans="2:36" ht="13.5" thickBot="1" x14ac:dyDescent="0.25"/>
    <row r="5" spans="2:36" ht="30" customHeight="1" thickBot="1" x14ac:dyDescent="0.45">
      <c r="B5" s="385" t="s">
        <v>39</v>
      </c>
      <c r="C5" s="386"/>
      <c r="D5" s="387"/>
      <c r="E5" s="58"/>
      <c r="F5" s="385" t="s">
        <v>163</v>
      </c>
      <c r="G5" s="386"/>
      <c r="H5" s="387"/>
      <c r="J5" s="382" t="s">
        <v>71</v>
      </c>
      <c r="K5" s="218" t="s">
        <v>72</v>
      </c>
      <c r="L5" s="398" t="s">
        <v>73</v>
      </c>
      <c r="M5" s="385" t="s">
        <v>74</v>
      </c>
      <c r="N5" s="386"/>
      <c r="O5" s="386"/>
      <c r="P5" s="386"/>
      <c r="Q5" s="386"/>
      <c r="R5" s="386"/>
      <c r="S5" s="386"/>
      <c r="T5" s="386"/>
      <c r="U5" s="386"/>
      <c r="V5" s="386"/>
      <c r="W5" s="386"/>
      <c r="X5" s="386"/>
      <c r="Y5" s="386"/>
      <c r="Z5" s="386"/>
      <c r="AA5" s="386"/>
      <c r="AB5" s="386"/>
      <c r="AC5" s="386"/>
      <c r="AD5" s="386"/>
      <c r="AE5" s="386"/>
      <c r="AF5" s="387"/>
      <c r="AG5" s="398" t="s">
        <v>75</v>
      </c>
      <c r="AH5" s="219" t="s">
        <v>76</v>
      </c>
      <c r="AI5" s="58"/>
      <c r="AJ5" s="58"/>
    </row>
    <row r="6" spans="2:36" x14ac:dyDescent="0.2">
      <c r="B6" s="228" t="s">
        <v>63</v>
      </c>
      <c r="C6" s="165">
        <f>'FLECHAS Y MOMENTOS'!H11</f>
        <v>0</v>
      </c>
      <c r="D6" s="226" t="s">
        <v>11</v>
      </c>
      <c r="E6" s="57"/>
      <c r="F6" s="222" t="s">
        <v>101</v>
      </c>
      <c r="G6" s="256">
        <f>Cargas!D15</f>
        <v>0</v>
      </c>
      <c r="H6" s="226" t="s">
        <v>168</v>
      </c>
      <c r="J6" s="383"/>
      <c r="K6" s="176" t="s">
        <v>101</v>
      </c>
      <c r="L6" s="399"/>
      <c r="M6" s="154" t="e">
        <f>1/$C$8</f>
        <v>#DIV/0!</v>
      </c>
      <c r="N6" s="165" t="e">
        <f>1/$C$8</f>
        <v>#DIV/0!</v>
      </c>
      <c r="O6" s="165" t="e">
        <f>-1/$C$8</f>
        <v>#DIV/0!</v>
      </c>
      <c r="P6" s="165" t="e">
        <f>-1/$C$8</f>
        <v>#DIV/0!</v>
      </c>
      <c r="Q6" s="165">
        <v>0</v>
      </c>
      <c r="R6" s="165">
        <v>0</v>
      </c>
      <c r="S6" s="165">
        <v>0</v>
      </c>
      <c r="T6" s="165">
        <v>0</v>
      </c>
      <c r="U6" s="165">
        <v>0</v>
      </c>
      <c r="V6" s="165">
        <v>0</v>
      </c>
      <c r="W6" s="165">
        <v>0</v>
      </c>
      <c r="X6" s="165">
        <v>0</v>
      </c>
      <c r="Y6" s="165">
        <v>0</v>
      </c>
      <c r="Z6" s="165">
        <v>0</v>
      </c>
      <c r="AA6" s="165">
        <v>0</v>
      </c>
      <c r="AB6" s="165">
        <v>0</v>
      </c>
      <c r="AC6" s="165">
        <v>0</v>
      </c>
      <c r="AD6" s="165">
        <v>0</v>
      </c>
      <c r="AE6" s="165">
        <v>0</v>
      </c>
      <c r="AF6" s="155">
        <v>0</v>
      </c>
      <c r="AG6" s="400"/>
      <c r="AH6" s="166" t="s">
        <v>77</v>
      </c>
      <c r="AI6" s="57"/>
      <c r="AJ6" s="57"/>
    </row>
    <row r="7" spans="2:36" x14ac:dyDescent="0.2">
      <c r="B7" s="229" t="s">
        <v>126</v>
      </c>
      <c r="C7" s="158">
        <f>'FLECHAS Y MOMENTOS'!D26*100</f>
        <v>0</v>
      </c>
      <c r="D7" s="193" t="s">
        <v>13</v>
      </c>
      <c r="E7" s="57"/>
      <c r="F7" s="223" t="s">
        <v>102</v>
      </c>
      <c r="G7" s="159">
        <f>Cargas!E15</f>
        <v>0</v>
      </c>
      <c r="H7" s="193" t="s">
        <v>168</v>
      </c>
      <c r="J7" s="383"/>
      <c r="K7" s="177" t="s">
        <v>102</v>
      </c>
      <c r="L7" s="399"/>
      <c r="M7" s="161">
        <v>0</v>
      </c>
      <c r="N7" s="158">
        <v>0</v>
      </c>
      <c r="O7" s="158" t="e">
        <f>1/$C$8</f>
        <v>#DIV/0!</v>
      </c>
      <c r="P7" s="158" t="e">
        <f>1/$C$8</f>
        <v>#DIV/0!</v>
      </c>
      <c r="Q7" s="158" t="e">
        <f>-1/$C$8</f>
        <v>#DIV/0!</v>
      </c>
      <c r="R7" s="158" t="e">
        <f>-1/$C$8</f>
        <v>#DIV/0!</v>
      </c>
      <c r="S7" s="158">
        <v>0</v>
      </c>
      <c r="T7" s="158">
        <v>0</v>
      </c>
      <c r="U7" s="158">
        <v>0</v>
      </c>
      <c r="V7" s="158">
        <v>0</v>
      </c>
      <c r="W7" s="158">
        <v>0</v>
      </c>
      <c r="X7" s="158">
        <v>0</v>
      </c>
      <c r="Y7" s="158">
        <v>0</v>
      </c>
      <c r="Z7" s="158">
        <v>0</v>
      </c>
      <c r="AA7" s="158">
        <v>0</v>
      </c>
      <c r="AB7" s="158">
        <v>0</v>
      </c>
      <c r="AC7" s="158">
        <v>0</v>
      </c>
      <c r="AD7" s="158">
        <v>0</v>
      </c>
      <c r="AE7" s="158">
        <v>0</v>
      </c>
      <c r="AF7" s="156">
        <v>0</v>
      </c>
      <c r="AG7" s="400"/>
      <c r="AH7" s="167" t="s">
        <v>78</v>
      </c>
      <c r="AI7" s="57"/>
      <c r="AJ7" s="57"/>
    </row>
    <row r="8" spans="2:36" x14ac:dyDescent="0.2">
      <c r="B8" s="231" t="s">
        <v>169</v>
      </c>
      <c r="C8" s="158">
        <f>C7/10</f>
        <v>0</v>
      </c>
      <c r="D8" s="193" t="s">
        <v>13</v>
      </c>
      <c r="E8" s="57"/>
      <c r="F8" s="223" t="s">
        <v>103</v>
      </c>
      <c r="G8" s="159">
        <f>Cargas!F15</f>
        <v>0</v>
      </c>
      <c r="H8" s="193" t="s">
        <v>168</v>
      </c>
      <c r="J8" s="383"/>
      <c r="K8" s="177" t="s">
        <v>103</v>
      </c>
      <c r="L8" s="399"/>
      <c r="M8" s="161">
        <v>0</v>
      </c>
      <c r="N8" s="158">
        <v>0</v>
      </c>
      <c r="O8" s="158">
        <v>0</v>
      </c>
      <c r="P8" s="158">
        <v>0</v>
      </c>
      <c r="Q8" s="158" t="e">
        <f>1/$C$8</f>
        <v>#DIV/0!</v>
      </c>
      <c r="R8" s="158" t="e">
        <f>1/$C$8</f>
        <v>#DIV/0!</v>
      </c>
      <c r="S8" s="158" t="e">
        <f>-1/$C$8</f>
        <v>#DIV/0!</v>
      </c>
      <c r="T8" s="158" t="e">
        <f>-1/$C$8</f>
        <v>#DIV/0!</v>
      </c>
      <c r="U8" s="158">
        <v>0</v>
      </c>
      <c r="V8" s="158">
        <v>0</v>
      </c>
      <c r="W8" s="158">
        <v>0</v>
      </c>
      <c r="X8" s="158">
        <v>0</v>
      </c>
      <c r="Y8" s="158">
        <v>0</v>
      </c>
      <c r="Z8" s="158">
        <v>0</v>
      </c>
      <c r="AA8" s="158">
        <v>0</v>
      </c>
      <c r="AB8" s="158">
        <v>0</v>
      </c>
      <c r="AC8" s="158">
        <v>0</v>
      </c>
      <c r="AD8" s="158">
        <v>0</v>
      </c>
      <c r="AE8" s="158">
        <v>0</v>
      </c>
      <c r="AF8" s="156">
        <v>0</v>
      </c>
      <c r="AG8" s="400"/>
      <c r="AH8" s="172" t="s">
        <v>79</v>
      </c>
      <c r="AI8" s="57"/>
      <c r="AJ8" s="57"/>
    </row>
    <row r="9" spans="2:36" x14ac:dyDescent="0.2">
      <c r="B9" s="229" t="s">
        <v>64</v>
      </c>
      <c r="C9" s="159">
        <f>'FLECHAS Y MOMENTOS'!H3</f>
        <v>0</v>
      </c>
      <c r="D9" s="232" t="s">
        <v>170</v>
      </c>
      <c r="E9" s="57"/>
      <c r="F9" s="223" t="s">
        <v>104</v>
      </c>
      <c r="G9" s="159">
        <f>Cargas!G15</f>
        <v>0</v>
      </c>
      <c r="H9" s="193" t="s">
        <v>168</v>
      </c>
      <c r="J9" s="383"/>
      <c r="K9" s="177" t="s">
        <v>104</v>
      </c>
      <c r="L9" s="399"/>
      <c r="M9" s="161">
        <v>0</v>
      </c>
      <c r="N9" s="158">
        <v>0</v>
      </c>
      <c r="O9" s="158">
        <v>0</v>
      </c>
      <c r="P9" s="158">
        <v>0</v>
      </c>
      <c r="Q9" s="158">
        <v>0</v>
      </c>
      <c r="R9" s="158">
        <v>0</v>
      </c>
      <c r="S9" s="158" t="e">
        <f>1/$C$8</f>
        <v>#DIV/0!</v>
      </c>
      <c r="T9" s="158" t="e">
        <f>1/$C$8</f>
        <v>#DIV/0!</v>
      </c>
      <c r="U9" s="158" t="e">
        <f>-1/$C$8</f>
        <v>#DIV/0!</v>
      </c>
      <c r="V9" s="158" t="e">
        <f>-1/$C$8</f>
        <v>#DIV/0!</v>
      </c>
      <c r="W9" s="158">
        <v>0</v>
      </c>
      <c r="X9" s="158">
        <v>0</v>
      </c>
      <c r="Y9" s="158">
        <v>0</v>
      </c>
      <c r="Z9" s="158">
        <v>0</v>
      </c>
      <c r="AA9" s="158">
        <v>0</v>
      </c>
      <c r="AB9" s="158">
        <v>0</v>
      </c>
      <c r="AC9" s="158">
        <v>0</v>
      </c>
      <c r="AD9" s="158">
        <v>0</v>
      </c>
      <c r="AE9" s="158">
        <v>0</v>
      </c>
      <c r="AF9" s="156">
        <v>0</v>
      </c>
      <c r="AG9" s="400"/>
      <c r="AH9" s="172" t="s">
        <v>80</v>
      </c>
      <c r="AI9" s="57"/>
      <c r="AJ9" s="57"/>
    </row>
    <row r="10" spans="2:36" ht="13.5" thickBot="1" x14ac:dyDescent="0.25">
      <c r="B10" s="230" t="s">
        <v>65</v>
      </c>
      <c r="C10" s="168" t="e">
        <f>(C9*C6)/C8</f>
        <v>#DIV/0!</v>
      </c>
      <c r="D10" s="233" t="s">
        <v>168</v>
      </c>
      <c r="E10" s="57"/>
      <c r="F10" s="223" t="s">
        <v>105</v>
      </c>
      <c r="G10" s="159">
        <f>Cargas!H15</f>
        <v>0</v>
      </c>
      <c r="H10" s="193" t="s">
        <v>168</v>
      </c>
      <c r="J10" s="383"/>
      <c r="K10" s="177" t="s">
        <v>105</v>
      </c>
      <c r="L10" s="399"/>
      <c r="M10" s="161">
        <v>0</v>
      </c>
      <c r="N10" s="158">
        <v>0</v>
      </c>
      <c r="O10" s="158">
        <v>0</v>
      </c>
      <c r="P10" s="158">
        <v>0</v>
      </c>
      <c r="Q10" s="158">
        <v>0</v>
      </c>
      <c r="R10" s="158">
        <v>0</v>
      </c>
      <c r="S10" s="158">
        <v>0</v>
      </c>
      <c r="T10" s="158">
        <v>0</v>
      </c>
      <c r="U10" s="158" t="e">
        <f>1/$C$8</f>
        <v>#DIV/0!</v>
      </c>
      <c r="V10" s="158" t="e">
        <f>1/$C$8</f>
        <v>#DIV/0!</v>
      </c>
      <c r="W10" s="158" t="e">
        <f>-1/$C$8</f>
        <v>#DIV/0!</v>
      </c>
      <c r="X10" s="158" t="e">
        <f>-1/$C$8</f>
        <v>#DIV/0!</v>
      </c>
      <c r="Y10" s="158">
        <v>0</v>
      </c>
      <c r="Z10" s="158">
        <v>0</v>
      </c>
      <c r="AA10" s="158">
        <v>0</v>
      </c>
      <c r="AB10" s="158">
        <v>0</v>
      </c>
      <c r="AC10" s="158">
        <v>0</v>
      </c>
      <c r="AD10" s="158">
        <v>0</v>
      </c>
      <c r="AE10" s="158">
        <v>0</v>
      </c>
      <c r="AF10" s="156">
        <v>0</v>
      </c>
      <c r="AG10" s="400"/>
      <c r="AH10" s="167" t="s">
        <v>81</v>
      </c>
      <c r="AI10" s="57"/>
      <c r="AJ10" s="57"/>
    </row>
    <row r="11" spans="2:36" x14ac:dyDescent="0.2">
      <c r="E11" s="220"/>
      <c r="F11" s="223" t="s">
        <v>106</v>
      </c>
      <c r="G11" s="159">
        <f>Cargas!I15</f>
        <v>0</v>
      </c>
      <c r="H11" s="193" t="s">
        <v>168</v>
      </c>
      <c r="J11" s="383"/>
      <c r="K11" s="177" t="s">
        <v>106</v>
      </c>
      <c r="L11" s="399"/>
      <c r="M11" s="161">
        <v>0</v>
      </c>
      <c r="N11" s="158">
        <v>0</v>
      </c>
      <c r="O11" s="158">
        <v>0</v>
      </c>
      <c r="P11" s="158">
        <v>0</v>
      </c>
      <c r="Q11" s="158">
        <v>0</v>
      </c>
      <c r="R11" s="158">
        <v>0</v>
      </c>
      <c r="S11" s="158">
        <v>0</v>
      </c>
      <c r="T11" s="158">
        <v>0</v>
      </c>
      <c r="U11" s="158">
        <v>0</v>
      </c>
      <c r="V11" s="158">
        <v>0</v>
      </c>
      <c r="W11" s="158" t="e">
        <f>1/$C$8</f>
        <v>#DIV/0!</v>
      </c>
      <c r="X11" s="158" t="e">
        <f>1/$C$8</f>
        <v>#DIV/0!</v>
      </c>
      <c r="Y11" s="158" t="e">
        <f>-1/$C$8</f>
        <v>#DIV/0!</v>
      </c>
      <c r="Z11" s="158" t="e">
        <f>-1/$C$8</f>
        <v>#DIV/0!</v>
      </c>
      <c r="AA11" s="158">
        <v>0</v>
      </c>
      <c r="AB11" s="158">
        <v>0</v>
      </c>
      <c r="AC11" s="158">
        <v>0</v>
      </c>
      <c r="AD11" s="158">
        <v>0</v>
      </c>
      <c r="AE11" s="158">
        <v>0</v>
      </c>
      <c r="AF11" s="156">
        <v>0</v>
      </c>
      <c r="AG11" s="400"/>
      <c r="AH11" s="167" t="s">
        <v>82</v>
      </c>
      <c r="AI11" s="57"/>
      <c r="AJ11" s="57"/>
    </row>
    <row r="12" spans="2:36" x14ac:dyDescent="0.2">
      <c r="E12" s="169"/>
      <c r="F12" s="223" t="s">
        <v>107</v>
      </c>
      <c r="G12" s="159">
        <f>Cargas!J15</f>
        <v>0</v>
      </c>
      <c r="H12" s="193" t="s">
        <v>168</v>
      </c>
      <c r="J12" s="383"/>
      <c r="K12" s="177" t="s">
        <v>107</v>
      </c>
      <c r="L12" s="399"/>
      <c r="M12" s="161">
        <v>0</v>
      </c>
      <c r="N12" s="158">
        <v>0</v>
      </c>
      <c r="O12" s="158">
        <v>0</v>
      </c>
      <c r="P12" s="158">
        <v>0</v>
      </c>
      <c r="Q12" s="158">
        <v>0</v>
      </c>
      <c r="R12" s="158">
        <v>0</v>
      </c>
      <c r="S12" s="158">
        <v>0</v>
      </c>
      <c r="T12" s="158">
        <v>0</v>
      </c>
      <c r="U12" s="158">
        <v>0</v>
      </c>
      <c r="V12" s="158">
        <v>0</v>
      </c>
      <c r="W12" s="158">
        <v>0</v>
      </c>
      <c r="X12" s="158">
        <v>0</v>
      </c>
      <c r="Y12" s="158" t="e">
        <f>1/$C$8</f>
        <v>#DIV/0!</v>
      </c>
      <c r="Z12" s="158" t="e">
        <f>1/$C$8</f>
        <v>#DIV/0!</v>
      </c>
      <c r="AA12" s="158" t="e">
        <f>-1/$C$8</f>
        <v>#DIV/0!</v>
      </c>
      <c r="AB12" s="158" t="e">
        <f>-1/$C$8</f>
        <v>#DIV/0!</v>
      </c>
      <c r="AC12" s="158">
        <v>0</v>
      </c>
      <c r="AD12" s="158">
        <v>0</v>
      </c>
      <c r="AE12" s="158">
        <v>0</v>
      </c>
      <c r="AF12" s="156">
        <v>0</v>
      </c>
      <c r="AG12" s="400"/>
      <c r="AH12" s="172" t="s">
        <v>111</v>
      </c>
      <c r="AI12" s="57"/>
      <c r="AJ12" s="57"/>
    </row>
    <row r="13" spans="2:36" x14ac:dyDescent="0.2">
      <c r="E13" s="169"/>
      <c r="F13" s="223" t="s">
        <v>108</v>
      </c>
      <c r="G13" s="159">
        <f>Cargas!K15</f>
        <v>0</v>
      </c>
      <c r="H13" s="193" t="s">
        <v>168</v>
      </c>
      <c r="J13" s="383"/>
      <c r="K13" s="177" t="s">
        <v>108</v>
      </c>
      <c r="L13" s="399"/>
      <c r="M13" s="161">
        <v>0</v>
      </c>
      <c r="N13" s="158">
        <v>0</v>
      </c>
      <c r="O13" s="158">
        <v>0</v>
      </c>
      <c r="P13" s="158">
        <v>0</v>
      </c>
      <c r="Q13" s="158">
        <v>0</v>
      </c>
      <c r="R13" s="158">
        <v>0</v>
      </c>
      <c r="S13" s="158">
        <v>0</v>
      </c>
      <c r="T13" s="158">
        <v>0</v>
      </c>
      <c r="U13" s="158">
        <v>0</v>
      </c>
      <c r="V13" s="158">
        <v>0</v>
      </c>
      <c r="W13" s="158">
        <v>0</v>
      </c>
      <c r="X13" s="158">
        <v>0</v>
      </c>
      <c r="Y13" s="158">
        <v>0</v>
      </c>
      <c r="Z13" s="158">
        <v>0</v>
      </c>
      <c r="AA13" s="158" t="e">
        <f>1/$C$8</f>
        <v>#DIV/0!</v>
      </c>
      <c r="AB13" s="158" t="e">
        <f>1/$C$8</f>
        <v>#DIV/0!</v>
      </c>
      <c r="AC13" s="158" t="e">
        <f>-1/$C$8</f>
        <v>#DIV/0!</v>
      </c>
      <c r="AD13" s="158" t="e">
        <f>-1/$C$8</f>
        <v>#DIV/0!</v>
      </c>
      <c r="AE13" s="158">
        <v>0</v>
      </c>
      <c r="AF13" s="156">
        <v>0</v>
      </c>
      <c r="AG13" s="400"/>
      <c r="AH13" s="172" t="s">
        <v>112</v>
      </c>
      <c r="AI13" s="57"/>
      <c r="AJ13" s="57"/>
    </row>
    <row r="14" spans="2:36" x14ac:dyDescent="0.2">
      <c r="E14" s="58"/>
      <c r="F14" s="223" t="s">
        <v>110</v>
      </c>
      <c r="G14" s="159">
        <f>Cargas!L15</f>
        <v>0</v>
      </c>
      <c r="H14" s="193" t="s">
        <v>168</v>
      </c>
      <c r="J14" s="383"/>
      <c r="K14" s="177" t="s">
        <v>110</v>
      </c>
      <c r="L14" s="399"/>
      <c r="M14" s="161">
        <v>0</v>
      </c>
      <c r="N14" s="158">
        <v>0</v>
      </c>
      <c r="O14" s="158">
        <v>0</v>
      </c>
      <c r="P14" s="158">
        <v>0</v>
      </c>
      <c r="Q14" s="158">
        <v>0</v>
      </c>
      <c r="R14" s="158">
        <v>0</v>
      </c>
      <c r="S14" s="158">
        <v>0</v>
      </c>
      <c r="T14" s="158">
        <v>0</v>
      </c>
      <c r="U14" s="158">
        <v>0</v>
      </c>
      <c r="V14" s="158">
        <v>0</v>
      </c>
      <c r="W14" s="158">
        <v>0</v>
      </c>
      <c r="X14" s="158">
        <v>0</v>
      </c>
      <c r="Y14" s="158">
        <v>0</v>
      </c>
      <c r="Z14" s="158">
        <v>0</v>
      </c>
      <c r="AA14" s="158">
        <v>0</v>
      </c>
      <c r="AB14" s="158">
        <v>0</v>
      </c>
      <c r="AC14" s="158" t="e">
        <f>1/$C$8</f>
        <v>#DIV/0!</v>
      </c>
      <c r="AD14" s="158" t="e">
        <f>1/$C$8</f>
        <v>#DIV/0!</v>
      </c>
      <c r="AE14" s="158" t="e">
        <f>-1/$C$8</f>
        <v>#DIV/0!</v>
      </c>
      <c r="AF14" s="156" t="e">
        <f>-1/$C$8</f>
        <v>#DIV/0!</v>
      </c>
      <c r="AG14" s="400"/>
      <c r="AH14" s="167" t="s">
        <v>113</v>
      </c>
      <c r="AI14" s="57"/>
      <c r="AJ14" s="57"/>
    </row>
    <row r="15" spans="2:36" x14ac:dyDescent="0.2">
      <c r="E15" s="36"/>
      <c r="F15" s="224" t="s">
        <v>67</v>
      </c>
      <c r="G15" s="159">
        <f>Cargas!C15</f>
        <v>0</v>
      </c>
      <c r="H15" s="254" t="s">
        <v>188</v>
      </c>
      <c r="J15" s="383"/>
      <c r="K15" s="167" t="s">
        <v>67</v>
      </c>
      <c r="L15" s="399"/>
      <c r="M15" s="161">
        <v>1</v>
      </c>
      <c r="N15" s="158">
        <v>0</v>
      </c>
      <c r="O15" s="158">
        <v>0</v>
      </c>
      <c r="P15" s="158">
        <v>0</v>
      </c>
      <c r="Q15" s="158">
        <v>0</v>
      </c>
      <c r="R15" s="158">
        <v>0</v>
      </c>
      <c r="S15" s="158">
        <v>0</v>
      </c>
      <c r="T15" s="158">
        <v>0</v>
      </c>
      <c r="U15" s="158">
        <v>0</v>
      </c>
      <c r="V15" s="158">
        <v>0</v>
      </c>
      <c r="W15" s="158">
        <v>0</v>
      </c>
      <c r="X15" s="158">
        <v>0</v>
      </c>
      <c r="Y15" s="158">
        <v>0</v>
      </c>
      <c r="Z15" s="158">
        <v>0</v>
      </c>
      <c r="AA15" s="158">
        <v>0</v>
      </c>
      <c r="AB15" s="158">
        <v>0</v>
      </c>
      <c r="AC15" s="158">
        <v>0</v>
      </c>
      <c r="AD15" s="158">
        <v>0</v>
      </c>
      <c r="AE15" s="158">
        <v>0</v>
      </c>
      <c r="AF15" s="156">
        <v>0</v>
      </c>
      <c r="AG15" s="400"/>
      <c r="AH15" s="171" t="s">
        <v>116</v>
      </c>
      <c r="AI15" s="57"/>
      <c r="AJ15" s="57"/>
    </row>
    <row r="16" spans="2:36" x14ac:dyDescent="0.2">
      <c r="E16" s="36"/>
      <c r="F16" s="161" t="s">
        <v>68</v>
      </c>
      <c r="G16" s="159">
        <v>0</v>
      </c>
      <c r="H16" s="254" t="s">
        <v>188</v>
      </c>
      <c r="J16" s="383"/>
      <c r="K16" s="167" t="s">
        <v>68</v>
      </c>
      <c r="L16" s="399"/>
      <c r="M16" s="161">
        <v>0</v>
      </c>
      <c r="N16" s="158">
        <v>1</v>
      </c>
      <c r="O16" s="158">
        <v>1</v>
      </c>
      <c r="P16" s="158">
        <v>0</v>
      </c>
      <c r="Q16" s="158">
        <v>0</v>
      </c>
      <c r="R16" s="158">
        <v>0</v>
      </c>
      <c r="S16" s="158">
        <v>0</v>
      </c>
      <c r="T16" s="158">
        <v>0</v>
      </c>
      <c r="U16" s="158">
        <v>0</v>
      </c>
      <c r="V16" s="158">
        <v>0</v>
      </c>
      <c r="W16" s="158">
        <v>0</v>
      </c>
      <c r="X16" s="158">
        <v>0</v>
      </c>
      <c r="Y16" s="158">
        <v>0</v>
      </c>
      <c r="Z16" s="158">
        <v>0</v>
      </c>
      <c r="AA16" s="158">
        <v>0</v>
      </c>
      <c r="AB16" s="158">
        <v>0</v>
      </c>
      <c r="AC16" s="158">
        <v>0</v>
      </c>
      <c r="AD16" s="158">
        <v>0</v>
      </c>
      <c r="AE16" s="158">
        <v>0</v>
      </c>
      <c r="AF16" s="156">
        <v>0</v>
      </c>
      <c r="AG16" s="400"/>
      <c r="AH16" s="173" t="s">
        <v>114</v>
      </c>
      <c r="AI16" s="57"/>
      <c r="AJ16" s="57"/>
    </row>
    <row r="17" spans="5:36" x14ac:dyDescent="0.2">
      <c r="E17" s="36"/>
      <c r="F17" s="161" t="s">
        <v>69</v>
      </c>
      <c r="G17" s="159">
        <v>0</v>
      </c>
      <c r="H17" s="254" t="s">
        <v>188</v>
      </c>
      <c r="J17" s="383"/>
      <c r="K17" s="167" t="s">
        <v>69</v>
      </c>
      <c r="L17" s="399"/>
      <c r="M17" s="161">
        <v>0</v>
      </c>
      <c r="N17" s="158">
        <v>0</v>
      </c>
      <c r="O17" s="158">
        <v>0</v>
      </c>
      <c r="P17" s="158">
        <v>1</v>
      </c>
      <c r="Q17" s="158">
        <v>1</v>
      </c>
      <c r="R17" s="158">
        <v>0</v>
      </c>
      <c r="S17" s="158">
        <v>0</v>
      </c>
      <c r="T17" s="158">
        <v>0</v>
      </c>
      <c r="U17" s="158">
        <v>0</v>
      </c>
      <c r="V17" s="158">
        <v>0</v>
      </c>
      <c r="W17" s="158">
        <v>0</v>
      </c>
      <c r="X17" s="158">
        <v>0</v>
      </c>
      <c r="Y17" s="158">
        <v>0</v>
      </c>
      <c r="Z17" s="158">
        <v>0</v>
      </c>
      <c r="AA17" s="158">
        <v>0</v>
      </c>
      <c r="AB17" s="158">
        <v>0</v>
      </c>
      <c r="AC17" s="158">
        <v>0</v>
      </c>
      <c r="AD17" s="158">
        <v>0</v>
      </c>
      <c r="AE17" s="158">
        <v>0</v>
      </c>
      <c r="AF17" s="156">
        <v>0</v>
      </c>
      <c r="AG17" s="400"/>
      <c r="AH17" s="173" t="s">
        <v>117</v>
      </c>
      <c r="AI17" s="57"/>
      <c r="AJ17" s="57"/>
    </row>
    <row r="18" spans="5:36" x14ac:dyDescent="0.2">
      <c r="E18" s="36"/>
      <c r="F18" s="161" t="s">
        <v>70</v>
      </c>
      <c r="G18" s="159">
        <v>0</v>
      </c>
      <c r="H18" s="254" t="s">
        <v>188</v>
      </c>
      <c r="J18" s="383"/>
      <c r="K18" s="167" t="s">
        <v>70</v>
      </c>
      <c r="L18" s="399"/>
      <c r="M18" s="161">
        <v>0</v>
      </c>
      <c r="N18" s="158">
        <v>0</v>
      </c>
      <c r="O18" s="158">
        <v>0</v>
      </c>
      <c r="P18" s="158">
        <v>0</v>
      </c>
      <c r="Q18" s="160">
        <v>0</v>
      </c>
      <c r="R18" s="158">
        <v>1</v>
      </c>
      <c r="S18" s="158">
        <v>1</v>
      </c>
      <c r="T18" s="158">
        <v>0</v>
      </c>
      <c r="U18" s="158">
        <v>0</v>
      </c>
      <c r="V18" s="158">
        <v>0</v>
      </c>
      <c r="W18" s="158">
        <v>0</v>
      </c>
      <c r="X18" s="158">
        <v>0</v>
      </c>
      <c r="Y18" s="158">
        <v>0</v>
      </c>
      <c r="Z18" s="158">
        <v>0</v>
      </c>
      <c r="AA18" s="158">
        <v>0</v>
      </c>
      <c r="AB18" s="158">
        <v>0</v>
      </c>
      <c r="AC18" s="158">
        <v>0</v>
      </c>
      <c r="AD18" s="158">
        <v>0</v>
      </c>
      <c r="AE18" s="158">
        <v>0</v>
      </c>
      <c r="AF18" s="156">
        <v>0</v>
      </c>
      <c r="AG18" s="400"/>
      <c r="AH18" s="171" t="s">
        <v>115</v>
      </c>
      <c r="AI18" s="57"/>
      <c r="AJ18" s="57"/>
    </row>
    <row r="19" spans="5:36" x14ac:dyDescent="0.2">
      <c r="E19" s="36"/>
      <c r="F19" s="161" t="s">
        <v>95</v>
      </c>
      <c r="G19" s="159">
        <v>0</v>
      </c>
      <c r="H19" s="254" t="s">
        <v>188</v>
      </c>
      <c r="J19" s="383"/>
      <c r="K19" s="167" t="s">
        <v>95</v>
      </c>
      <c r="L19" s="399"/>
      <c r="M19" s="161">
        <v>0</v>
      </c>
      <c r="N19" s="158">
        <v>0</v>
      </c>
      <c r="O19" s="158">
        <v>0</v>
      </c>
      <c r="P19" s="158">
        <v>0</v>
      </c>
      <c r="Q19" s="160">
        <v>0</v>
      </c>
      <c r="R19" s="158">
        <v>0</v>
      </c>
      <c r="S19" s="158">
        <v>0</v>
      </c>
      <c r="T19" s="158">
        <v>1</v>
      </c>
      <c r="U19" s="158">
        <v>1</v>
      </c>
      <c r="V19" s="158">
        <v>0</v>
      </c>
      <c r="W19" s="158">
        <v>0</v>
      </c>
      <c r="X19" s="158">
        <v>0</v>
      </c>
      <c r="Y19" s="158">
        <v>0</v>
      </c>
      <c r="Z19" s="158">
        <v>0</v>
      </c>
      <c r="AA19" s="158">
        <v>0</v>
      </c>
      <c r="AB19" s="158">
        <v>0</v>
      </c>
      <c r="AC19" s="158">
        <v>0</v>
      </c>
      <c r="AD19" s="158">
        <v>0</v>
      </c>
      <c r="AE19" s="158">
        <v>0</v>
      </c>
      <c r="AF19" s="156">
        <v>0</v>
      </c>
      <c r="AG19" s="400"/>
      <c r="AH19" s="171" t="s">
        <v>118</v>
      </c>
      <c r="AI19" s="57"/>
      <c r="AJ19" s="57"/>
    </row>
    <row r="20" spans="5:36" x14ac:dyDescent="0.2">
      <c r="E20" s="36"/>
      <c r="F20" s="161" t="s">
        <v>96</v>
      </c>
      <c r="G20" s="159">
        <v>0</v>
      </c>
      <c r="H20" s="254" t="s">
        <v>188</v>
      </c>
      <c r="J20" s="383"/>
      <c r="K20" s="167" t="s">
        <v>96</v>
      </c>
      <c r="L20" s="399"/>
      <c r="M20" s="161">
        <v>0</v>
      </c>
      <c r="N20" s="158">
        <v>0</v>
      </c>
      <c r="O20" s="158">
        <v>0</v>
      </c>
      <c r="P20" s="158">
        <v>0</v>
      </c>
      <c r="Q20" s="160">
        <v>0</v>
      </c>
      <c r="R20" s="158">
        <v>0</v>
      </c>
      <c r="S20" s="158">
        <v>0</v>
      </c>
      <c r="T20" s="158">
        <v>0</v>
      </c>
      <c r="U20" s="158">
        <v>0</v>
      </c>
      <c r="V20" s="158">
        <v>1</v>
      </c>
      <c r="W20" s="158">
        <v>1</v>
      </c>
      <c r="X20" s="158">
        <v>0</v>
      </c>
      <c r="Y20" s="158">
        <v>0</v>
      </c>
      <c r="Z20" s="158">
        <v>0</v>
      </c>
      <c r="AA20" s="158">
        <v>0</v>
      </c>
      <c r="AB20" s="158">
        <v>0</v>
      </c>
      <c r="AC20" s="158">
        <v>0</v>
      </c>
      <c r="AD20" s="158">
        <v>0</v>
      </c>
      <c r="AE20" s="158">
        <v>0</v>
      </c>
      <c r="AF20" s="156">
        <v>0</v>
      </c>
      <c r="AG20" s="400"/>
      <c r="AH20" s="173" t="s">
        <v>119</v>
      </c>
      <c r="AI20" s="57"/>
      <c r="AJ20" s="57"/>
    </row>
    <row r="21" spans="5:36" x14ac:dyDescent="0.2">
      <c r="E21" s="36"/>
      <c r="F21" s="170" t="s">
        <v>97</v>
      </c>
      <c r="G21" s="159">
        <v>0</v>
      </c>
      <c r="H21" s="254" t="s">
        <v>188</v>
      </c>
      <c r="J21" s="383"/>
      <c r="K21" s="177" t="s">
        <v>97</v>
      </c>
      <c r="L21" s="399"/>
      <c r="M21" s="161">
        <v>0</v>
      </c>
      <c r="N21" s="158">
        <v>0</v>
      </c>
      <c r="O21" s="158">
        <v>0</v>
      </c>
      <c r="P21" s="158">
        <v>0</v>
      </c>
      <c r="Q21" s="160">
        <v>0</v>
      </c>
      <c r="R21" s="158">
        <v>0</v>
      </c>
      <c r="S21" s="158">
        <v>0</v>
      </c>
      <c r="T21" s="158">
        <v>0</v>
      </c>
      <c r="U21" s="158">
        <v>0</v>
      </c>
      <c r="V21" s="158">
        <v>0</v>
      </c>
      <c r="W21" s="158">
        <v>0</v>
      </c>
      <c r="X21" s="158">
        <v>1</v>
      </c>
      <c r="Y21" s="158">
        <v>1</v>
      </c>
      <c r="Z21" s="158">
        <v>0</v>
      </c>
      <c r="AA21" s="158">
        <v>0</v>
      </c>
      <c r="AB21" s="158">
        <v>0</v>
      </c>
      <c r="AC21" s="158">
        <v>0</v>
      </c>
      <c r="AD21" s="158">
        <v>0</v>
      </c>
      <c r="AE21" s="158">
        <v>0</v>
      </c>
      <c r="AF21" s="156">
        <v>0</v>
      </c>
      <c r="AG21" s="400"/>
      <c r="AH21" s="173" t="s">
        <v>120</v>
      </c>
      <c r="AI21" s="57"/>
      <c r="AJ21" s="57"/>
    </row>
    <row r="22" spans="5:36" x14ac:dyDescent="0.2">
      <c r="E22" s="36"/>
      <c r="F22" s="170" t="s">
        <v>98</v>
      </c>
      <c r="G22" s="159">
        <v>0</v>
      </c>
      <c r="H22" s="254" t="s">
        <v>188</v>
      </c>
      <c r="J22" s="383"/>
      <c r="K22" s="177" t="s">
        <v>98</v>
      </c>
      <c r="L22" s="399"/>
      <c r="M22" s="161">
        <v>0</v>
      </c>
      <c r="N22" s="158">
        <v>0</v>
      </c>
      <c r="O22" s="158">
        <v>0</v>
      </c>
      <c r="P22" s="158">
        <v>0</v>
      </c>
      <c r="Q22" s="160">
        <v>0</v>
      </c>
      <c r="R22" s="158">
        <v>0</v>
      </c>
      <c r="S22" s="158">
        <v>0</v>
      </c>
      <c r="T22" s="158">
        <v>0</v>
      </c>
      <c r="U22" s="158">
        <v>0</v>
      </c>
      <c r="V22" s="158">
        <v>0</v>
      </c>
      <c r="W22" s="158">
        <v>0</v>
      </c>
      <c r="X22" s="158">
        <v>0</v>
      </c>
      <c r="Y22" s="158">
        <v>0</v>
      </c>
      <c r="Z22" s="158">
        <v>1</v>
      </c>
      <c r="AA22" s="158">
        <v>1</v>
      </c>
      <c r="AB22" s="158">
        <v>0</v>
      </c>
      <c r="AC22" s="158">
        <v>0</v>
      </c>
      <c r="AD22" s="158">
        <v>0</v>
      </c>
      <c r="AE22" s="158">
        <v>0</v>
      </c>
      <c r="AF22" s="156">
        <v>0</v>
      </c>
      <c r="AG22" s="400"/>
      <c r="AH22" s="171" t="s">
        <v>121</v>
      </c>
      <c r="AI22" s="57"/>
      <c r="AJ22" s="57"/>
    </row>
    <row r="23" spans="5:36" x14ac:dyDescent="0.2">
      <c r="E23" s="36"/>
      <c r="F23" s="170" t="s">
        <v>99</v>
      </c>
      <c r="G23" s="159">
        <v>0</v>
      </c>
      <c r="H23" s="254" t="s">
        <v>188</v>
      </c>
      <c r="J23" s="383"/>
      <c r="K23" s="177" t="s">
        <v>99</v>
      </c>
      <c r="L23" s="399"/>
      <c r="M23" s="161">
        <v>0</v>
      </c>
      <c r="N23" s="158">
        <v>0</v>
      </c>
      <c r="O23" s="158">
        <v>0</v>
      </c>
      <c r="P23" s="158">
        <v>0</v>
      </c>
      <c r="Q23" s="160">
        <v>0</v>
      </c>
      <c r="R23" s="158">
        <v>0</v>
      </c>
      <c r="S23" s="158">
        <v>0</v>
      </c>
      <c r="T23" s="158">
        <v>0</v>
      </c>
      <c r="U23" s="158">
        <v>0</v>
      </c>
      <c r="V23" s="158">
        <v>0</v>
      </c>
      <c r="W23" s="158">
        <v>0</v>
      </c>
      <c r="X23" s="158">
        <v>0</v>
      </c>
      <c r="Y23" s="158">
        <v>0</v>
      </c>
      <c r="Z23" s="158">
        <v>0</v>
      </c>
      <c r="AA23" s="158">
        <v>0</v>
      </c>
      <c r="AB23" s="158">
        <v>1</v>
      </c>
      <c r="AC23" s="158">
        <v>1</v>
      </c>
      <c r="AD23" s="158">
        <v>0</v>
      </c>
      <c r="AE23" s="158">
        <v>0</v>
      </c>
      <c r="AF23" s="156">
        <v>0</v>
      </c>
      <c r="AG23" s="400"/>
      <c r="AH23" s="171" t="s">
        <v>122</v>
      </c>
      <c r="AI23" s="57"/>
      <c r="AJ23" s="57"/>
    </row>
    <row r="24" spans="5:36" x14ac:dyDescent="0.2">
      <c r="E24" s="36"/>
      <c r="F24" s="170" t="s">
        <v>100</v>
      </c>
      <c r="G24" s="159">
        <v>0</v>
      </c>
      <c r="H24" s="254" t="s">
        <v>188</v>
      </c>
      <c r="J24" s="383"/>
      <c r="K24" s="177" t="s">
        <v>100</v>
      </c>
      <c r="L24" s="399"/>
      <c r="M24" s="161">
        <v>0</v>
      </c>
      <c r="N24" s="158">
        <v>0</v>
      </c>
      <c r="O24" s="158">
        <v>0</v>
      </c>
      <c r="P24" s="158">
        <v>0</v>
      </c>
      <c r="Q24" s="160">
        <v>0</v>
      </c>
      <c r="R24" s="158">
        <v>0</v>
      </c>
      <c r="S24" s="158">
        <v>0</v>
      </c>
      <c r="T24" s="158">
        <v>0</v>
      </c>
      <c r="U24" s="158">
        <v>0</v>
      </c>
      <c r="V24" s="158">
        <v>0</v>
      </c>
      <c r="W24" s="158">
        <v>0</v>
      </c>
      <c r="X24" s="158">
        <v>0</v>
      </c>
      <c r="Y24" s="158">
        <v>0</v>
      </c>
      <c r="Z24" s="158">
        <v>0</v>
      </c>
      <c r="AA24" s="158">
        <v>0</v>
      </c>
      <c r="AB24" s="158">
        <v>0</v>
      </c>
      <c r="AC24" s="158">
        <v>0</v>
      </c>
      <c r="AD24" s="158">
        <v>1</v>
      </c>
      <c r="AE24" s="158">
        <v>1</v>
      </c>
      <c r="AF24" s="156">
        <v>0</v>
      </c>
      <c r="AG24" s="400"/>
      <c r="AH24" s="173" t="s">
        <v>123</v>
      </c>
      <c r="AI24" s="57"/>
      <c r="AJ24" s="57"/>
    </row>
    <row r="25" spans="5:36" ht="13.5" thickBot="1" x14ac:dyDescent="0.25">
      <c r="E25" s="36"/>
      <c r="F25" s="225" t="s">
        <v>109</v>
      </c>
      <c r="G25" s="255">
        <f>-Cargas!M15</f>
        <v>0</v>
      </c>
      <c r="H25" s="227" t="s">
        <v>188</v>
      </c>
      <c r="J25" s="384"/>
      <c r="K25" s="178" t="s">
        <v>109</v>
      </c>
      <c r="L25" s="399"/>
      <c r="M25" s="164">
        <v>0</v>
      </c>
      <c r="N25" s="162">
        <v>0</v>
      </c>
      <c r="O25" s="162">
        <v>0</v>
      </c>
      <c r="P25" s="162">
        <v>0</v>
      </c>
      <c r="Q25" s="163">
        <v>0</v>
      </c>
      <c r="R25" s="162">
        <v>0</v>
      </c>
      <c r="S25" s="162">
        <v>0</v>
      </c>
      <c r="T25" s="162">
        <v>0</v>
      </c>
      <c r="U25" s="162">
        <v>0</v>
      </c>
      <c r="V25" s="162">
        <v>0</v>
      </c>
      <c r="W25" s="162">
        <v>0</v>
      </c>
      <c r="X25" s="162">
        <v>0</v>
      </c>
      <c r="Y25" s="162">
        <v>0</v>
      </c>
      <c r="Z25" s="162">
        <v>0</v>
      </c>
      <c r="AA25" s="162">
        <v>0</v>
      </c>
      <c r="AB25" s="162">
        <v>0</v>
      </c>
      <c r="AC25" s="162">
        <v>0</v>
      </c>
      <c r="AD25" s="162">
        <v>0</v>
      </c>
      <c r="AE25" s="162">
        <v>0</v>
      </c>
      <c r="AF25" s="157">
        <v>1</v>
      </c>
      <c r="AG25" s="400"/>
      <c r="AH25" s="174" t="s">
        <v>124</v>
      </c>
      <c r="AI25" s="57"/>
      <c r="AJ25" s="57"/>
    </row>
    <row r="26" spans="5:36" x14ac:dyDescent="0.2">
      <c r="E26" s="36"/>
      <c r="F26" s="36"/>
      <c r="G26" s="36"/>
      <c r="H26" s="36"/>
      <c r="J26" s="175"/>
      <c r="X26" s="57"/>
      <c r="Y26" s="57"/>
      <c r="Z26" s="57"/>
    </row>
    <row r="27" spans="5:36" x14ac:dyDescent="0.2">
      <c r="E27" s="36"/>
      <c r="F27" s="36"/>
      <c r="G27" s="36"/>
      <c r="H27" s="36"/>
      <c r="J27" s="175"/>
      <c r="X27" s="57"/>
      <c r="Y27" s="57"/>
      <c r="Z27" s="57"/>
    </row>
    <row r="28" spans="5:36" ht="13.5" thickBot="1" x14ac:dyDescent="0.25">
      <c r="E28" s="36"/>
      <c r="F28" s="36"/>
      <c r="G28" s="36"/>
      <c r="H28" s="36"/>
      <c r="X28" s="57"/>
      <c r="Y28" s="57"/>
      <c r="Z28" s="57"/>
    </row>
    <row r="29" spans="5:36" ht="30" customHeight="1" thickBot="1" x14ac:dyDescent="0.25">
      <c r="E29" s="36"/>
      <c r="F29" s="36"/>
      <c r="G29" s="36"/>
      <c r="H29" s="36"/>
      <c r="J29" s="382" t="s">
        <v>83</v>
      </c>
      <c r="K29" s="221" t="s">
        <v>84</v>
      </c>
      <c r="L29" s="398" t="s">
        <v>73</v>
      </c>
      <c r="M29" s="385" t="s">
        <v>66</v>
      </c>
      <c r="N29" s="386"/>
      <c r="O29" s="386"/>
      <c r="P29" s="386"/>
      <c r="Q29" s="386"/>
      <c r="R29" s="386"/>
      <c r="S29" s="386"/>
      <c r="T29" s="386"/>
      <c r="U29" s="386"/>
      <c r="V29" s="386"/>
      <c r="W29" s="386"/>
      <c r="X29" s="386"/>
      <c r="Y29" s="386"/>
      <c r="Z29" s="386"/>
      <c r="AA29" s="386"/>
      <c r="AB29" s="386"/>
      <c r="AC29" s="386"/>
      <c r="AD29" s="386"/>
      <c r="AE29" s="386"/>
      <c r="AF29" s="387"/>
      <c r="AG29" s="398" t="s">
        <v>75</v>
      </c>
      <c r="AH29" s="221" t="s">
        <v>85</v>
      </c>
    </row>
    <row r="30" spans="5:36" ht="14.45" customHeight="1" x14ac:dyDescent="0.2">
      <c r="E30" s="36"/>
      <c r="F30" s="36"/>
      <c r="G30" s="36"/>
      <c r="H30" s="36"/>
      <c r="J30" s="383"/>
      <c r="K30" s="184" t="s">
        <v>86</v>
      </c>
      <c r="L30" s="398"/>
      <c r="M30" s="154" t="e">
        <f t="array" ref="M30:AF49">TRANSPOSE(M6:AF25)</f>
        <v>#DIV/0!</v>
      </c>
      <c r="N30" s="165">
        <v>0</v>
      </c>
      <c r="O30" s="165">
        <v>0</v>
      </c>
      <c r="P30" s="165">
        <v>0</v>
      </c>
      <c r="Q30" s="165">
        <v>0</v>
      </c>
      <c r="R30" s="165">
        <v>0</v>
      </c>
      <c r="S30" s="165">
        <v>0</v>
      </c>
      <c r="T30" s="165">
        <v>0</v>
      </c>
      <c r="U30" s="165">
        <v>0</v>
      </c>
      <c r="V30" s="165">
        <v>1</v>
      </c>
      <c r="W30" s="165">
        <v>0</v>
      </c>
      <c r="X30" s="165">
        <v>0</v>
      </c>
      <c r="Y30" s="165">
        <v>0</v>
      </c>
      <c r="Z30" s="165">
        <v>0</v>
      </c>
      <c r="AA30" s="165">
        <v>0</v>
      </c>
      <c r="AB30" s="165">
        <v>0</v>
      </c>
      <c r="AC30" s="165">
        <v>0</v>
      </c>
      <c r="AD30" s="165">
        <v>0</v>
      </c>
      <c r="AE30" s="165">
        <v>0</v>
      </c>
      <c r="AF30" s="155">
        <v>0</v>
      </c>
      <c r="AG30" s="398"/>
      <c r="AH30" s="179" t="s">
        <v>127</v>
      </c>
    </row>
    <row r="31" spans="5:36" ht="14.45" customHeight="1" x14ac:dyDescent="0.2">
      <c r="E31" s="36"/>
      <c r="F31" s="36"/>
      <c r="G31" s="36"/>
      <c r="H31" s="36"/>
      <c r="J31" s="383"/>
      <c r="K31" s="180" t="s">
        <v>87</v>
      </c>
      <c r="L31" s="398"/>
      <c r="M31" s="161" t="e">
        <v>#DIV/0!</v>
      </c>
      <c r="N31" s="158">
        <v>0</v>
      </c>
      <c r="O31" s="158">
        <v>0</v>
      </c>
      <c r="P31" s="158">
        <v>0</v>
      </c>
      <c r="Q31" s="158">
        <v>0</v>
      </c>
      <c r="R31" s="158">
        <v>0</v>
      </c>
      <c r="S31" s="158">
        <v>0</v>
      </c>
      <c r="T31" s="158">
        <v>0</v>
      </c>
      <c r="U31" s="158">
        <v>0</v>
      </c>
      <c r="V31" s="158">
        <v>0</v>
      </c>
      <c r="W31" s="158">
        <v>1</v>
      </c>
      <c r="X31" s="158">
        <v>0</v>
      </c>
      <c r="Y31" s="158">
        <v>0</v>
      </c>
      <c r="Z31" s="158">
        <v>0</v>
      </c>
      <c r="AA31" s="158">
        <v>0</v>
      </c>
      <c r="AB31" s="158">
        <v>0</v>
      </c>
      <c r="AC31" s="158">
        <v>0</v>
      </c>
      <c r="AD31" s="158">
        <v>0</v>
      </c>
      <c r="AE31" s="158">
        <v>0</v>
      </c>
      <c r="AF31" s="156">
        <v>0</v>
      </c>
      <c r="AG31" s="398"/>
      <c r="AH31" s="182" t="s">
        <v>128</v>
      </c>
    </row>
    <row r="32" spans="5:36" ht="14.45" customHeight="1" x14ac:dyDescent="0.2">
      <c r="E32" s="36"/>
      <c r="F32" s="36"/>
      <c r="G32" s="36"/>
      <c r="H32" s="36"/>
      <c r="J32" s="383"/>
      <c r="K32" s="185" t="s">
        <v>88</v>
      </c>
      <c r="L32" s="398"/>
      <c r="M32" s="161" t="e">
        <v>#DIV/0!</v>
      </c>
      <c r="N32" s="158" t="e">
        <v>#DIV/0!</v>
      </c>
      <c r="O32" s="158">
        <v>0</v>
      </c>
      <c r="P32" s="158">
        <v>0</v>
      </c>
      <c r="Q32" s="158">
        <v>0</v>
      </c>
      <c r="R32" s="158">
        <v>0</v>
      </c>
      <c r="S32" s="158">
        <v>0</v>
      </c>
      <c r="T32" s="158">
        <v>0</v>
      </c>
      <c r="U32" s="158">
        <v>0</v>
      </c>
      <c r="V32" s="158">
        <v>0</v>
      </c>
      <c r="W32" s="158">
        <v>1</v>
      </c>
      <c r="X32" s="158">
        <v>0</v>
      </c>
      <c r="Y32" s="158">
        <v>0</v>
      </c>
      <c r="Z32" s="158">
        <v>0</v>
      </c>
      <c r="AA32" s="158">
        <v>0</v>
      </c>
      <c r="AB32" s="158">
        <v>0</v>
      </c>
      <c r="AC32" s="158">
        <v>0</v>
      </c>
      <c r="AD32" s="158">
        <v>0</v>
      </c>
      <c r="AE32" s="158">
        <v>0</v>
      </c>
      <c r="AF32" s="156">
        <v>0</v>
      </c>
      <c r="AG32" s="398"/>
      <c r="AH32" s="182" t="s">
        <v>129</v>
      </c>
    </row>
    <row r="33" spans="5:34" ht="14.45" customHeight="1" x14ac:dyDescent="0.2">
      <c r="E33" s="36"/>
      <c r="F33" s="36"/>
      <c r="G33" s="36"/>
      <c r="H33" s="36"/>
      <c r="J33" s="383"/>
      <c r="K33" s="185" t="s">
        <v>89</v>
      </c>
      <c r="L33" s="398"/>
      <c r="M33" s="161" t="e">
        <v>#DIV/0!</v>
      </c>
      <c r="N33" s="158" t="e">
        <v>#DIV/0!</v>
      </c>
      <c r="O33" s="158">
        <v>0</v>
      </c>
      <c r="P33" s="158">
        <v>0</v>
      </c>
      <c r="Q33" s="158">
        <v>0</v>
      </c>
      <c r="R33" s="158">
        <v>0</v>
      </c>
      <c r="S33" s="158">
        <v>0</v>
      </c>
      <c r="T33" s="158">
        <v>0</v>
      </c>
      <c r="U33" s="158">
        <v>0</v>
      </c>
      <c r="V33" s="158">
        <v>0</v>
      </c>
      <c r="W33" s="158">
        <v>0</v>
      </c>
      <c r="X33" s="158">
        <v>1</v>
      </c>
      <c r="Y33" s="158">
        <v>0</v>
      </c>
      <c r="Z33" s="158">
        <v>0</v>
      </c>
      <c r="AA33" s="158">
        <v>0</v>
      </c>
      <c r="AB33" s="158">
        <v>0</v>
      </c>
      <c r="AC33" s="158">
        <v>0</v>
      </c>
      <c r="AD33" s="158">
        <v>0</v>
      </c>
      <c r="AE33" s="158">
        <v>0</v>
      </c>
      <c r="AF33" s="156">
        <v>0</v>
      </c>
      <c r="AG33" s="398"/>
      <c r="AH33" s="182" t="s">
        <v>130</v>
      </c>
    </row>
    <row r="34" spans="5:34" x14ac:dyDescent="0.2">
      <c r="E34" s="36"/>
      <c r="F34" s="36"/>
      <c r="G34" s="36"/>
      <c r="H34" s="36"/>
      <c r="J34" s="383"/>
      <c r="K34" s="180" t="s">
        <v>90</v>
      </c>
      <c r="L34" s="398"/>
      <c r="M34" s="161">
        <v>0</v>
      </c>
      <c r="N34" s="158" t="e">
        <v>#DIV/0!</v>
      </c>
      <c r="O34" s="158" t="e">
        <v>#DIV/0!</v>
      </c>
      <c r="P34" s="158">
        <v>0</v>
      </c>
      <c r="Q34" s="158">
        <v>0</v>
      </c>
      <c r="R34" s="158">
        <v>0</v>
      </c>
      <c r="S34" s="158">
        <v>0</v>
      </c>
      <c r="T34" s="158">
        <v>0</v>
      </c>
      <c r="U34" s="158">
        <v>0</v>
      </c>
      <c r="V34" s="158">
        <v>0</v>
      </c>
      <c r="W34" s="158">
        <v>0</v>
      </c>
      <c r="X34" s="158">
        <v>1</v>
      </c>
      <c r="Y34" s="158">
        <v>0</v>
      </c>
      <c r="Z34" s="158">
        <v>0</v>
      </c>
      <c r="AA34" s="158">
        <v>0</v>
      </c>
      <c r="AB34" s="158">
        <v>0</v>
      </c>
      <c r="AC34" s="158">
        <v>0</v>
      </c>
      <c r="AD34" s="158">
        <v>0</v>
      </c>
      <c r="AE34" s="158">
        <v>0</v>
      </c>
      <c r="AF34" s="156">
        <v>0</v>
      </c>
      <c r="AG34" s="398"/>
      <c r="AH34" s="182" t="s">
        <v>131</v>
      </c>
    </row>
    <row r="35" spans="5:34" ht="16.5" customHeight="1" x14ac:dyDescent="0.2">
      <c r="J35" s="383"/>
      <c r="K35" s="180" t="s">
        <v>91</v>
      </c>
      <c r="L35" s="398"/>
      <c r="M35" s="161">
        <v>0</v>
      </c>
      <c r="N35" s="158" t="e">
        <v>#DIV/0!</v>
      </c>
      <c r="O35" s="158" t="e">
        <v>#DIV/0!</v>
      </c>
      <c r="P35" s="158">
        <v>0</v>
      </c>
      <c r="Q35" s="158">
        <v>0</v>
      </c>
      <c r="R35" s="158">
        <v>0</v>
      </c>
      <c r="S35" s="158">
        <v>0</v>
      </c>
      <c r="T35" s="158">
        <v>0</v>
      </c>
      <c r="U35" s="158">
        <v>0</v>
      </c>
      <c r="V35" s="158">
        <v>0</v>
      </c>
      <c r="W35" s="158">
        <v>0</v>
      </c>
      <c r="X35" s="158">
        <v>0</v>
      </c>
      <c r="Y35" s="158">
        <v>1</v>
      </c>
      <c r="Z35" s="158">
        <v>0</v>
      </c>
      <c r="AA35" s="158">
        <v>0</v>
      </c>
      <c r="AB35" s="158">
        <v>0</v>
      </c>
      <c r="AC35" s="158">
        <v>0</v>
      </c>
      <c r="AD35" s="158">
        <v>0</v>
      </c>
      <c r="AE35" s="158">
        <v>0</v>
      </c>
      <c r="AF35" s="156">
        <v>0</v>
      </c>
      <c r="AG35" s="398"/>
      <c r="AH35" s="182" t="s">
        <v>132</v>
      </c>
    </row>
    <row r="36" spans="5:34" ht="16.5" customHeight="1" x14ac:dyDescent="0.2">
      <c r="J36" s="383"/>
      <c r="K36" s="185" t="s">
        <v>147</v>
      </c>
      <c r="L36" s="398"/>
      <c r="M36" s="161">
        <v>0</v>
      </c>
      <c r="N36" s="158">
        <v>0</v>
      </c>
      <c r="O36" s="158" t="e">
        <v>#DIV/0!</v>
      </c>
      <c r="P36" s="158" t="e">
        <v>#DIV/0!</v>
      </c>
      <c r="Q36" s="158">
        <v>0</v>
      </c>
      <c r="R36" s="158">
        <v>0</v>
      </c>
      <c r="S36" s="158">
        <v>0</v>
      </c>
      <c r="T36" s="158">
        <v>0</v>
      </c>
      <c r="U36" s="158">
        <v>0</v>
      </c>
      <c r="V36" s="158">
        <v>0</v>
      </c>
      <c r="W36" s="158">
        <v>0</v>
      </c>
      <c r="X36" s="158">
        <v>0</v>
      </c>
      <c r="Y36" s="158">
        <v>1</v>
      </c>
      <c r="Z36" s="158">
        <v>0</v>
      </c>
      <c r="AA36" s="158">
        <v>0</v>
      </c>
      <c r="AB36" s="158">
        <v>0</v>
      </c>
      <c r="AC36" s="158">
        <v>0</v>
      </c>
      <c r="AD36" s="158">
        <v>0</v>
      </c>
      <c r="AE36" s="158">
        <v>0</v>
      </c>
      <c r="AF36" s="156">
        <v>0</v>
      </c>
      <c r="AG36" s="398"/>
      <c r="AH36" s="182" t="s">
        <v>133</v>
      </c>
    </row>
    <row r="37" spans="5:34" ht="16.5" customHeight="1" x14ac:dyDescent="0.2">
      <c r="J37" s="383"/>
      <c r="K37" s="185" t="s">
        <v>148</v>
      </c>
      <c r="L37" s="398"/>
      <c r="M37" s="161">
        <v>0</v>
      </c>
      <c r="N37" s="158">
        <v>0</v>
      </c>
      <c r="O37" s="158" t="e">
        <v>#DIV/0!</v>
      </c>
      <c r="P37" s="158" t="e">
        <v>#DIV/0!</v>
      </c>
      <c r="Q37" s="158">
        <v>0</v>
      </c>
      <c r="R37" s="158">
        <v>0</v>
      </c>
      <c r="S37" s="158">
        <v>0</v>
      </c>
      <c r="T37" s="158">
        <v>0</v>
      </c>
      <c r="U37" s="158">
        <v>0</v>
      </c>
      <c r="V37" s="158">
        <v>0</v>
      </c>
      <c r="W37" s="158">
        <v>0</v>
      </c>
      <c r="X37" s="158">
        <v>0</v>
      </c>
      <c r="Y37" s="158">
        <v>0</v>
      </c>
      <c r="Z37" s="158">
        <v>1</v>
      </c>
      <c r="AA37" s="158">
        <v>0</v>
      </c>
      <c r="AB37" s="158">
        <v>0</v>
      </c>
      <c r="AC37" s="158">
        <v>0</v>
      </c>
      <c r="AD37" s="158">
        <v>0</v>
      </c>
      <c r="AE37" s="158">
        <v>0</v>
      </c>
      <c r="AF37" s="156">
        <v>0</v>
      </c>
      <c r="AG37" s="398"/>
      <c r="AH37" s="182" t="s">
        <v>134</v>
      </c>
    </row>
    <row r="38" spans="5:34" x14ac:dyDescent="0.2">
      <c r="J38" s="383"/>
      <c r="K38" s="180" t="s">
        <v>149</v>
      </c>
      <c r="L38" s="398"/>
      <c r="M38" s="161">
        <v>0</v>
      </c>
      <c r="N38" s="158">
        <v>0</v>
      </c>
      <c r="O38" s="158">
        <v>0</v>
      </c>
      <c r="P38" s="158" t="e">
        <v>#DIV/0!</v>
      </c>
      <c r="Q38" s="158" t="e">
        <v>#DIV/0!</v>
      </c>
      <c r="R38" s="158">
        <v>0</v>
      </c>
      <c r="S38" s="158">
        <v>0</v>
      </c>
      <c r="T38" s="158">
        <v>0</v>
      </c>
      <c r="U38" s="158">
        <v>0</v>
      </c>
      <c r="V38" s="158">
        <v>0</v>
      </c>
      <c r="W38" s="158">
        <v>0</v>
      </c>
      <c r="X38" s="158">
        <v>0</v>
      </c>
      <c r="Y38" s="158">
        <v>0</v>
      </c>
      <c r="Z38" s="158">
        <v>1</v>
      </c>
      <c r="AA38" s="158">
        <v>0</v>
      </c>
      <c r="AB38" s="158">
        <v>0</v>
      </c>
      <c r="AC38" s="158">
        <v>0</v>
      </c>
      <c r="AD38" s="158">
        <v>0</v>
      </c>
      <c r="AE38" s="158">
        <v>0</v>
      </c>
      <c r="AF38" s="156">
        <v>0</v>
      </c>
      <c r="AG38" s="398"/>
      <c r="AH38" s="182" t="s">
        <v>135</v>
      </c>
    </row>
    <row r="39" spans="5:34" ht="15.6" customHeight="1" x14ac:dyDescent="0.2">
      <c r="J39" s="383"/>
      <c r="K39" s="186" t="s">
        <v>150</v>
      </c>
      <c r="L39" s="398"/>
      <c r="M39" s="161">
        <v>0</v>
      </c>
      <c r="N39" s="158">
        <v>0</v>
      </c>
      <c r="O39" s="158">
        <v>0</v>
      </c>
      <c r="P39" s="158" t="e">
        <v>#DIV/0!</v>
      </c>
      <c r="Q39" s="158" t="e">
        <v>#DIV/0!</v>
      </c>
      <c r="R39" s="158">
        <v>0</v>
      </c>
      <c r="S39" s="158">
        <v>0</v>
      </c>
      <c r="T39" s="158">
        <v>0</v>
      </c>
      <c r="U39" s="158">
        <v>0</v>
      </c>
      <c r="V39" s="158">
        <v>0</v>
      </c>
      <c r="W39" s="158">
        <v>0</v>
      </c>
      <c r="X39" s="158">
        <v>0</v>
      </c>
      <c r="Y39" s="158">
        <v>0</v>
      </c>
      <c r="Z39" s="158">
        <v>0</v>
      </c>
      <c r="AA39" s="158">
        <v>1</v>
      </c>
      <c r="AB39" s="158">
        <v>0</v>
      </c>
      <c r="AC39" s="158">
        <v>0</v>
      </c>
      <c r="AD39" s="158">
        <v>0</v>
      </c>
      <c r="AE39" s="158">
        <v>0</v>
      </c>
      <c r="AF39" s="156">
        <v>0</v>
      </c>
      <c r="AG39" s="398"/>
      <c r="AH39" s="180" t="s">
        <v>136</v>
      </c>
    </row>
    <row r="40" spans="5:34" ht="15.6" customHeight="1" x14ac:dyDescent="0.2">
      <c r="J40" s="383"/>
      <c r="K40" s="187" t="s">
        <v>151</v>
      </c>
      <c r="L40" s="398"/>
      <c r="M40" s="161">
        <v>0</v>
      </c>
      <c r="N40" s="158">
        <v>0</v>
      </c>
      <c r="O40" s="158">
        <v>0</v>
      </c>
      <c r="P40" s="158">
        <v>0</v>
      </c>
      <c r="Q40" s="158" t="e">
        <v>#DIV/0!</v>
      </c>
      <c r="R40" s="158" t="e">
        <v>#DIV/0!</v>
      </c>
      <c r="S40" s="158">
        <v>0</v>
      </c>
      <c r="T40" s="158">
        <v>0</v>
      </c>
      <c r="U40" s="158">
        <v>0</v>
      </c>
      <c r="V40" s="158">
        <v>0</v>
      </c>
      <c r="W40" s="158">
        <v>0</v>
      </c>
      <c r="X40" s="158">
        <v>0</v>
      </c>
      <c r="Y40" s="158">
        <v>0</v>
      </c>
      <c r="Z40" s="158">
        <v>0</v>
      </c>
      <c r="AA40" s="158">
        <v>1</v>
      </c>
      <c r="AB40" s="158">
        <v>0</v>
      </c>
      <c r="AC40" s="158">
        <v>0</v>
      </c>
      <c r="AD40" s="158">
        <v>0</v>
      </c>
      <c r="AE40" s="158">
        <v>0</v>
      </c>
      <c r="AF40" s="156">
        <v>0</v>
      </c>
      <c r="AG40" s="398"/>
      <c r="AH40" s="180" t="s">
        <v>137</v>
      </c>
    </row>
    <row r="41" spans="5:34" ht="15.6" customHeight="1" x14ac:dyDescent="0.2">
      <c r="J41" s="383"/>
      <c r="K41" s="187" t="s">
        <v>152</v>
      </c>
      <c r="L41" s="398"/>
      <c r="M41" s="161">
        <v>0</v>
      </c>
      <c r="N41" s="158">
        <v>0</v>
      </c>
      <c r="O41" s="158">
        <v>0</v>
      </c>
      <c r="P41" s="158">
        <v>0</v>
      </c>
      <c r="Q41" s="158" t="e">
        <v>#DIV/0!</v>
      </c>
      <c r="R41" s="158" t="e">
        <v>#DIV/0!</v>
      </c>
      <c r="S41" s="158">
        <v>0</v>
      </c>
      <c r="T41" s="158">
        <v>0</v>
      </c>
      <c r="U41" s="158">
        <v>0</v>
      </c>
      <c r="V41" s="158">
        <v>0</v>
      </c>
      <c r="W41" s="158">
        <v>0</v>
      </c>
      <c r="X41" s="158">
        <v>0</v>
      </c>
      <c r="Y41" s="158">
        <v>0</v>
      </c>
      <c r="Z41" s="158">
        <v>0</v>
      </c>
      <c r="AA41" s="158">
        <v>0</v>
      </c>
      <c r="AB41" s="158">
        <v>1</v>
      </c>
      <c r="AC41" s="158">
        <v>0</v>
      </c>
      <c r="AD41" s="158">
        <v>0</v>
      </c>
      <c r="AE41" s="158">
        <v>0</v>
      </c>
      <c r="AF41" s="156">
        <v>0</v>
      </c>
      <c r="AG41" s="398"/>
      <c r="AH41" s="180" t="s">
        <v>138</v>
      </c>
    </row>
    <row r="42" spans="5:34" ht="15.6" customHeight="1" x14ac:dyDescent="0.2">
      <c r="J42" s="383"/>
      <c r="K42" s="186" t="s">
        <v>153</v>
      </c>
      <c r="L42" s="398"/>
      <c r="M42" s="161">
        <v>0</v>
      </c>
      <c r="N42" s="158">
        <v>0</v>
      </c>
      <c r="O42" s="158">
        <v>0</v>
      </c>
      <c r="P42" s="158">
        <v>0</v>
      </c>
      <c r="Q42" s="158">
        <v>0</v>
      </c>
      <c r="R42" s="158" t="e">
        <v>#DIV/0!</v>
      </c>
      <c r="S42" s="158" t="e">
        <v>#DIV/0!</v>
      </c>
      <c r="T42" s="158">
        <v>0</v>
      </c>
      <c r="U42" s="158">
        <v>0</v>
      </c>
      <c r="V42" s="158">
        <v>0</v>
      </c>
      <c r="W42" s="158">
        <v>0</v>
      </c>
      <c r="X42" s="158">
        <v>0</v>
      </c>
      <c r="Y42" s="158">
        <v>0</v>
      </c>
      <c r="Z42" s="158">
        <v>0</v>
      </c>
      <c r="AA42" s="158">
        <v>0</v>
      </c>
      <c r="AB42" s="158">
        <v>1</v>
      </c>
      <c r="AC42" s="158">
        <v>0</v>
      </c>
      <c r="AD42" s="158">
        <v>0</v>
      </c>
      <c r="AE42" s="158">
        <v>0</v>
      </c>
      <c r="AF42" s="156">
        <v>0</v>
      </c>
      <c r="AG42" s="398"/>
      <c r="AH42" s="180" t="s">
        <v>139</v>
      </c>
    </row>
    <row r="43" spans="5:34" ht="15.6" customHeight="1" x14ac:dyDescent="0.2">
      <c r="J43" s="383"/>
      <c r="K43" s="186" t="s">
        <v>154</v>
      </c>
      <c r="L43" s="398"/>
      <c r="M43" s="161">
        <v>0</v>
      </c>
      <c r="N43" s="158">
        <v>0</v>
      </c>
      <c r="O43" s="158">
        <v>0</v>
      </c>
      <c r="P43" s="158">
        <v>0</v>
      </c>
      <c r="Q43" s="158">
        <v>0</v>
      </c>
      <c r="R43" s="158" t="e">
        <v>#DIV/0!</v>
      </c>
      <c r="S43" s="158" t="e">
        <v>#DIV/0!</v>
      </c>
      <c r="T43" s="158">
        <v>0</v>
      </c>
      <c r="U43" s="158">
        <v>0</v>
      </c>
      <c r="V43" s="158">
        <v>0</v>
      </c>
      <c r="W43" s="158">
        <v>0</v>
      </c>
      <c r="X43" s="158">
        <v>0</v>
      </c>
      <c r="Y43" s="158">
        <v>0</v>
      </c>
      <c r="Z43" s="158">
        <v>0</v>
      </c>
      <c r="AA43" s="158">
        <v>0</v>
      </c>
      <c r="AB43" s="158">
        <v>0</v>
      </c>
      <c r="AC43" s="158">
        <v>1</v>
      </c>
      <c r="AD43" s="158">
        <v>0</v>
      </c>
      <c r="AE43" s="158">
        <v>0</v>
      </c>
      <c r="AF43" s="156">
        <v>0</v>
      </c>
      <c r="AG43" s="398"/>
      <c r="AH43" s="180" t="s">
        <v>140</v>
      </c>
    </row>
    <row r="44" spans="5:34" ht="15.6" customHeight="1" x14ac:dyDescent="0.2">
      <c r="J44" s="383"/>
      <c r="K44" s="187" t="s">
        <v>155</v>
      </c>
      <c r="L44" s="398"/>
      <c r="M44" s="161">
        <v>0</v>
      </c>
      <c r="N44" s="158">
        <v>0</v>
      </c>
      <c r="O44" s="158">
        <v>0</v>
      </c>
      <c r="P44" s="158">
        <v>0</v>
      </c>
      <c r="Q44" s="158">
        <v>0</v>
      </c>
      <c r="R44" s="158">
        <v>0</v>
      </c>
      <c r="S44" s="158" t="e">
        <v>#DIV/0!</v>
      </c>
      <c r="T44" s="158" t="e">
        <v>#DIV/0!</v>
      </c>
      <c r="U44" s="158">
        <v>0</v>
      </c>
      <c r="V44" s="158">
        <v>0</v>
      </c>
      <c r="W44" s="158">
        <v>0</v>
      </c>
      <c r="X44" s="158">
        <v>0</v>
      </c>
      <c r="Y44" s="158">
        <v>0</v>
      </c>
      <c r="Z44" s="158">
        <v>0</v>
      </c>
      <c r="AA44" s="158">
        <v>0</v>
      </c>
      <c r="AB44" s="158">
        <v>0</v>
      </c>
      <c r="AC44" s="158">
        <v>1</v>
      </c>
      <c r="AD44" s="158">
        <v>0</v>
      </c>
      <c r="AE44" s="158">
        <v>0</v>
      </c>
      <c r="AF44" s="156">
        <v>0</v>
      </c>
      <c r="AG44" s="398"/>
      <c r="AH44" s="180" t="s">
        <v>141</v>
      </c>
    </row>
    <row r="45" spans="5:34" ht="15.6" customHeight="1" x14ac:dyDescent="0.2">
      <c r="J45" s="383"/>
      <c r="K45" s="187" t="s">
        <v>156</v>
      </c>
      <c r="L45" s="398"/>
      <c r="M45" s="161">
        <v>0</v>
      </c>
      <c r="N45" s="158">
        <v>0</v>
      </c>
      <c r="O45" s="158">
        <v>0</v>
      </c>
      <c r="P45" s="158">
        <v>0</v>
      </c>
      <c r="Q45" s="158">
        <v>0</v>
      </c>
      <c r="R45" s="158">
        <v>0</v>
      </c>
      <c r="S45" s="158" t="e">
        <v>#DIV/0!</v>
      </c>
      <c r="T45" s="158" t="e">
        <v>#DIV/0!</v>
      </c>
      <c r="U45" s="158">
        <v>0</v>
      </c>
      <c r="V45" s="158">
        <v>0</v>
      </c>
      <c r="W45" s="158">
        <v>0</v>
      </c>
      <c r="X45" s="158">
        <v>0</v>
      </c>
      <c r="Y45" s="158">
        <v>0</v>
      </c>
      <c r="Z45" s="158">
        <v>0</v>
      </c>
      <c r="AA45" s="158">
        <v>0</v>
      </c>
      <c r="AB45" s="158">
        <v>0</v>
      </c>
      <c r="AC45" s="158">
        <v>0</v>
      </c>
      <c r="AD45" s="158">
        <v>1</v>
      </c>
      <c r="AE45" s="158">
        <v>0</v>
      </c>
      <c r="AF45" s="156">
        <v>0</v>
      </c>
      <c r="AG45" s="398"/>
      <c r="AH45" s="180" t="s">
        <v>142</v>
      </c>
    </row>
    <row r="46" spans="5:34" ht="15.6" customHeight="1" x14ac:dyDescent="0.2">
      <c r="J46" s="383"/>
      <c r="K46" s="186" t="s">
        <v>157</v>
      </c>
      <c r="L46" s="398"/>
      <c r="M46" s="161">
        <v>0</v>
      </c>
      <c r="N46" s="158">
        <v>0</v>
      </c>
      <c r="O46" s="158">
        <v>0</v>
      </c>
      <c r="P46" s="158">
        <v>0</v>
      </c>
      <c r="Q46" s="158">
        <v>0</v>
      </c>
      <c r="R46" s="158">
        <v>0</v>
      </c>
      <c r="S46" s="158">
        <v>0</v>
      </c>
      <c r="T46" s="158" t="e">
        <v>#DIV/0!</v>
      </c>
      <c r="U46" s="158" t="e">
        <v>#DIV/0!</v>
      </c>
      <c r="V46" s="158">
        <v>0</v>
      </c>
      <c r="W46" s="158">
        <v>0</v>
      </c>
      <c r="X46" s="158">
        <v>0</v>
      </c>
      <c r="Y46" s="158">
        <v>0</v>
      </c>
      <c r="Z46" s="158">
        <v>0</v>
      </c>
      <c r="AA46" s="158">
        <v>0</v>
      </c>
      <c r="AB46" s="158">
        <v>0</v>
      </c>
      <c r="AC46" s="158">
        <v>0</v>
      </c>
      <c r="AD46" s="158">
        <v>1</v>
      </c>
      <c r="AE46" s="158">
        <v>0</v>
      </c>
      <c r="AF46" s="156">
        <v>0</v>
      </c>
      <c r="AG46" s="398"/>
      <c r="AH46" s="180" t="s">
        <v>143</v>
      </c>
    </row>
    <row r="47" spans="5:34" ht="15.6" customHeight="1" x14ac:dyDescent="0.2">
      <c r="J47" s="383"/>
      <c r="K47" s="186" t="s">
        <v>158</v>
      </c>
      <c r="L47" s="398"/>
      <c r="M47" s="161">
        <v>0</v>
      </c>
      <c r="N47" s="158">
        <v>0</v>
      </c>
      <c r="O47" s="158">
        <v>0</v>
      </c>
      <c r="P47" s="158">
        <v>0</v>
      </c>
      <c r="Q47" s="158">
        <v>0</v>
      </c>
      <c r="R47" s="158">
        <v>0</v>
      </c>
      <c r="S47" s="158">
        <v>0</v>
      </c>
      <c r="T47" s="158" t="e">
        <v>#DIV/0!</v>
      </c>
      <c r="U47" s="158" t="e">
        <v>#DIV/0!</v>
      </c>
      <c r="V47" s="158">
        <v>0</v>
      </c>
      <c r="W47" s="158">
        <v>0</v>
      </c>
      <c r="X47" s="158">
        <v>0</v>
      </c>
      <c r="Y47" s="158">
        <v>0</v>
      </c>
      <c r="Z47" s="158">
        <v>0</v>
      </c>
      <c r="AA47" s="158">
        <v>0</v>
      </c>
      <c r="AB47" s="158">
        <v>0</v>
      </c>
      <c r="AC47" s="158">
        <v>0</v>
      </c>
      <c r="AD47" s="158">
        <v>0</v>
      </c>
      <c r="AE47" s="158">
        <v>1</v>
      </c>
      <c r="AF47" s="156">
        <v>0</v>
      </c>
      <c r="AG47" s="398"/>
      <c r="AH47" s="180" t="s">
        <v>144</v>
      </c>
    </row>
    <row r="48" spans="5:34" ht="15.6" customHeight="1" x14ac:dyDescent="0.2">
      <c r="J48" s="383"/>
      <c r="K48" s="187" t="s">
        <v>159</v>
      </c>
      <c r="L48" s="398"/>
      <c r="M48" s="161">
        <v>0</v>
      </c>
      <c r="N48" s="158">
        <v>0</v>
      </c>
      <c r="O48" s="158">
        <v>0</v>
      </c>
      <c r="P48" s="158">
        <v>0</v>
      </c>
      <c r="Q48" s="158">
        <v>0</v>
      </c>
      <c r="R48" s="158">
        <v>0</v>
      </c>
      <c r="S48" s="158">
        <v>0</v>
      </c>
      <c r="T48" s="158">
        <v>0</v>
      </c>
      <c r="U48" s="158" t="e">
        <v>#DIV/0!</v>
      </c>
      <c r="V48" s="158">
        <v>0</v>
      </c>
      <c r="W48" s="158">
        <v>0</v>
      </c>
      <c r="X48" s="158">
        <v>0</v>
      </c>
      <c r="Y48" s="158">
        <v>0</v>
      </c>
      <c r="Z48" s="158">
        <v>0</v>
      </c>
      <c r="AA48" s="158">
        <v>0</v>
      </c>
      <c r="AB48" s="158">
        <v>0</v>
      </c>
      <c r="AC48" s="158">
        <v>0</v>
      </c>
      <c r="AD48" s="158">
        <v>0</v>
      </c>
      <c r="AE48" s="158">
        <v>1</v>
      </c>
      <c r="AF48" s="156">
        <v>0</v>
      </c>
      <c r="AG48" s="398"/>
      <c r="AH48" s="180" t="s">
        <v>145</v>
      </c>
    </row>
    <row r="49" spans="10:34" ht="15.6" customHeight="1" thickBot="1" x14ac:dyDescent="0.25">
      <c r="J49" s="384"/>
      <c r="K49" s="188" t="s">
        <v>160</v>
      </c>
      <c r="L49" s="398"/>
      <c r="M49" s="164">
        <v>0</v>
      </c>
      <c r="N49" s="162">
        <v>0</v>
      </c>
      <c r="O49" s="162">
        <v>0</v>
      </c>
      <c r="P49" s="162">
        <v>0</v>
      </c>
      <c r="Q49" s="162">
        <v>0</v>
      </c>
      <c r="R49" s="162">
        <v>0</v>
      </c>
      <c r="S49" s="162">
        <v>0</v>
      </c>
      <c r="T49" s="162">
        <v>0</v>
      </c>
      <c r="U49" s="162" t="e">
        <v>#DIV/0!</v>
      </c>
      <c r="V49" s="162">
        <v>0</v>
      </c>
      <c r="W49" s="162">
        <v>0</v>
      </c>
      <c r="X49" s="162">
        <v>0</v>
      </c>
      <c r="Y49" s="162">
        <v>0</v>
      </c>
      <c r="Z49" s="162">
        <v>0</v>
      </c>
      <c r="AA49" s="162">
        <v>0</v>
      </c>
      <c r="AB49" s="162">
        <v>0</v>
      </c>
      <c r="AC49" s="162">
        <v>0</v>
      </c>
      <c r="AD49" s="162">
        <v>0</v>
      </c>
      <c r="AE49" s="162">
        <v>0</v>
      </c>
      <c r="AF49" s="157">
        <v>1</v>
      </c>
      <c r="AG49" s="398"/>
      <c r="AH49" s="183" t="s">
        <v>146</v>
      </c>
    </row>
    <row r="50" spans="10:34" ht="15.6" customHeight="1" x14ac:dyDescent="0.2"/>
    <row r="51" spans="10:34" ht="13.5" thickBot="1" x14ac:dyDescent="0.25">
      <c r="M51" s="36"/>
      <c r="P51" s="36"/>
    </row>
    <row r="52" spans="10:34" ht="30" customHeight="1" thickBot="1" x14ac:dyDescent="0.25">
      <c r="J52" s="382" t="s">
        <v>92</v>
      </c>
      <c r="K52" s="221" t="s">
        <v>76</v>
      </c>
      <c r="L52" s="398" t="s">
        <v>73</v>
      </c>
      <c r="M52" s="385" t="s">
        <v>93</v>
      </c>
      <c r="N52" s="386"/>
      <c r="O52" s="386"/>
      <c r="P52" s="386"/>
      <c r="Q52" s="386"/>
      <c r="R52" s="386"/>
      <c r="S52" s="386"/>
      <c r="T52" s="386"/>
      <c r="U52" s="386"/>
      <c r="V52" s="386"/>
      <c r="W52" s="386"/>
      <c r="X52" s="386"/>
      <c r="Y52" s="386"/>
      <c r="Z52" s="386"/>
      <c r="AA52" s="386"/>
      <c r="AB52" s="386"/>
      <c r="AC52" s="386"/>
      <c r="AD52" s="386"/>
      <c r="AE52" s="386"/>
      <c r="AF52" s="387"/>
      <c r="AG52" s="398" t="s">
        <v>75</v>
      </c>
      <c r="AH52" s="221" t="s">
        <v>84</v>
      </c>
    </row>
    <row r="53" spans="10:34" x14ac:dyDescent="0.2">
      <c r="J53" s="383"/>
      <c r="K53" s="166" t="s">
        <v>77</v>
      </c>
      <c r="L53" s="398"/>
      <c r="M53" s="190" t="e">
        <f>4*($C$10)</f>
        <v>#DIV/0!</v>
      </c>
      <c r="N53" s="191" t="e">
        <f>2*($C$10)</f>
        <v>#DIV/0!</v>
      </c>
      <c r="O53" s="165">
        <v>0</v>
      </c>
      <c r="P53" s="165">
        <v>0</v>
      </c>
      <c r="Q53" s="165">
        <v>0</v>
      </c>
      <c r="R53" s="165">
        <v>0</v>
      </c>
      <c r="S53" s="165">
        <v>0</v>
      </c>
      <c r="T53" s="165">
        <v>0</v>
      </c>
      <c r="U53" s="165">
        <v>0</v>
      </c>
      <c r="V53" s="165">
        <v>0</v>
      </c>
      <c r="W53" s="165">
        <v>0</v>
      </c>
      <c r="X53" s="165">
        <v>0</v>
      </c>
      <c r="Y53" s="165">
        <v>0</v>
      </c>
      <c r="Z53" s="165">
        <v>0</v>
      </c>
      <c r="AA53" s="165">
        <v>0</v>
      </c>
      <c r="AB53" s="165">
        <v>0</v>
      </c>
      <c r="AC53" s="165">
        <v>0</v>
      </c>
      <c r="AD53" s="165">
        <v>0</v>
      </c>
      <c r="AE53" s="165">
        <v>0</v>
      </c>
      <c r="AF53" s="155">
        <v>0</v>
      </c>
      <c r="AG53" s="398"/>
      <c r="AH53" s="184" t="s">
        <v>86</v>
      </c>
    </row>
    <row r="54" spans="10:34" x14ac:dyDescent="0.2">
      <c r="J54" s="383"/>
      <c r="K54" s="167" t="s">
        <v>78</v>
      </c>
      <c r="L54" s="398"/>
      <c r="M54" s="192" t="e">
        <f>2*($C$10)</f>
        <v>#DIV/0!</v>
      </c>
      <c r="N54" s="181" t="e">
        <f>4*($C$10)</f>
        <v>#DIV/0!</v>
      </c>
      <c r="O54" s="158">
        <v>0</v>
      </c>
      <c r="P54" s="158">
        <v>0</v>
      </c>
      <c r="Q54" s="158">
        <v>0</v>
      </c>
      <c r="R54" s="158">
        <v>0</v>
      </c>
      <c r="S54" s="158">
        <v>0</v>
      </c>
      <c r="T54" s="158">
        <v>0</v>
      </c>
      <c r="U54" s="158">
        <v>0</v>
      </c>
      <c r="V54" s="158">
        <v>0</v>
      </c>
      <c r="W54" s="158">
        <v>0</v>
      </c>
      <c r="X54" s="158">
        <v>0</v>
      </c>
      <c r="Y54" s="158">
        <v>0</v>
      </c>
      <c r="Z54" s="158">
        <v>0</v>
      </c>
      <c r="AA54" s="158">
        <v>0</v>
      </c>
      <c r="AB54" s="158">
        <v>0</v>
      </c>
      <c r="AC54" s="158">
        <v>0</v>
      </c>
      <c r="AD54" s="158">
        <v>0</v>
      </c>
      <c r="AE54" s="158">
        <v>0</v>
      </c>
      <c r="AF54" s="156">
        <v>0</v>
      </c>
      <c r="AG54" s="398"/>
      <c r="AH54" s="180" t="s">
        <v>87</v>
      </c>
    </row>
    <row r="55" spans="10:34" x14ac:dyDescent="0.2">
      <c r="J55" s="383"/>
      <c r="K55" s="172" t="s">
        <v>79</v>
      </c>
      <c r="L55" s="398"/>
      <c r="M55" s="161">
        <v>0</v>
      </c>
      <c r="N55" s="158">
        <v>0</v>
      </c>
      <c r="O55" s="181" t="e">
        <f>4*($C$10)</f>
        <v>#DIV/0!</v>
      </c>
      <c r="P55" s="181" t="e">
        <f>2*($C$10)</f>
        <v>#DIV/0!</v>
      </c>
      <c r="Q55" s="158">
        <v>0</v>
      </c>
      <c r="R55" s="158">
        <v>0</v>
      </c>
      <c r="S55" s="158">
        <v>0</v>
      </c>
      <c r="T55" s="158">
        <v>0</v>
      </c>
      <c r="U55" s="158">
        <v>0</v>
      </c>
      <c r="V55" s="158">
        <v>0</v>
      </c>
      <c r="W55" s="158">
        <v>0</v>
      </c>
      <c r="X55" s="158">
        <v>0</v>
      </c>
      <c r="Y55" s="158">
        <v>0</v>
      </c>
      <c r="Z55" s="158">
        <v>0</v>
      </c>
      <c r="AA55" s="158">
        <v>0</v>
      </c>
      <c r="AB55" s="158">
        <v>0</v>
      </c>
      <c r="AC55" s="158">
        <v>0</v>
      </c>
      <c r="AD55" s="158">
        <v>0</v>
      </c>
      <c r="AE55" s="158">
        <v>0</v>
      </c>
      <c r="AF55" s="156">
        <v>0</v>
      </c>
      <c r="AG55" s="398"/>
      <c r="AH55" s="185" t="s">
        <v>88</v>
      </c>
    </row>
    <row r="56" spans="10:34" x14ac:dyDescent="0.2">
      <c r="J56" s="383"/>
      <c r="K56" s="172" t="s">
        <v>80</v>
      </c>
      <c r="L56" s="398"/>
      <c r="M56" s="161">
        <v>0</v>
      </c>
      <c r="N56" s="158">
        <v>0</v>
      </c>
      <c r="O56" s="181" t="e">
        <f>2*($C$10)</f>
        <v>#DIV/0!</v>
      </c>
      <c r="P56" s="181" t="e">
        <f>4*($C$10)</f>
        <v>#DIV/0!</v>
      </c>
      <c r="Q56" s="158">
        <v>0</v>
      </c>
      <c r="R56" s="158">
        <v>0</v>
      </c>
      <c r="S56" s="158">
        <v>0</v>
      </c>
      <c r="T56" s="158">
        <v>0</v>
      </c>
      <c r="U56" s="158">
        <v>0</v>
      </c>
      <c r="V56" s="158">
        <v>0</v>
      </c>
      <c r="W56" s="158">
        <v>0</v>
      </c>
      <c r="X56" s="158">
        <v>0</v>
      </c>
      <c r="Y56" s="158">
        <v>0</v>
      </c>
      <c r="Z56" s="158">
        <v>0</v>
      </c>
      <c r="AA56" s="158">
        <v>0</v>
      </c>
      <c r="AB56" s="158">
        <v>0</v>
      </c>
      <c r="AC56" s="158">
        <v>0</v>
      </c>
      <c r="AD56" s="158">
        <v>0</v>
      </c>
      <c r="AE56" s="158">
        <v>0</v>
      </c>
      <c r="AF56" s="156">
        <v>0</v>
      </c>
      <c r="AG56" s="398"/>
      <c r="AH56" s="185" t="s">
        <v>89</v>
      </c>
    </row>
    <row r="57" spans="10:34" x14ac:dyDescent="0.2">
      <c r="J57" s="383"/>
      <c r="K57" s="167" t="s">
        <v>81</v>
      </c>
      <c r="L57" s="398"/>
      <c r="M57" s="161">
        <v>0</v>
      </c>
      <c r="N57" s="158">
        <v>0</v>
      </c>
      <c r="O57" s="158">
        <v>0</v>
      </c>
      <c r="P57" s="158">
        <v>0</v>
      </c>
      <c r="Q57" s="181" t="e">
        <f>4*($C$10)</f>
        <v>#DIV/0!</v>
      </c>
      <c r="R57" s="181" t="e">
        <f>2*($C$10)</f>
        <v>#DIV/0!</v>
      </c>
      <c r="S57" s="158">
        <v>0</v>
      </c>
      <c r="T57" s="158">
        <v>0</v>
      </c>
      <c r="U57" s="158">
        <v>0</v>
      </c>
      <c r="V57" s="158">
        <v>0</v>
      </c>
      <c r="W57" s="158">
        <v>0</v>
      </c>
      <c r="X57" s="158">
        <v>0</v>
      </c>
      <c r="Y57" s="158">
        <v>0</v>
      </c>
      <c r="Z57" s="158">
        <v>0</v>
      </c>
      <c r="AA57" s="158">
        <v>0</v>
      </c>
      <c r="AB57" s="158">
        <v>0</v>
      </c>
      <c r="AC57" s="158">
        <v>0</v>
      </c>
      <c r="AD57" s="158">
        <v>0</v>
      </c>
      <c r="AE57" s="158">
        <v>0</v>
      </c>
      <c r="AF57" s="156">
        <v>0</v>
      </c>
      <c r="AG57" s="398"/>
      <c r="AH57" s="180" t="s">
        <v>90</v>
      </c>
    </row>
    <row r="58" spans="10:34" x14ac:dyDescent="0.2">
      <c r="J58" s="383"/>
      <c r="K58" s="167" t="s">
        <v>82</v>
      </c>
      <c r="L58" s="398"/>
      <c r="M58" s="161">
        <v>0</v>
      </c>
      <c r="N58" s="158">
        <v>0</v>
      </c>
      <c r="O58" s="158">
        <v>0</v>
      </c>
      <c r="P58" s="158">
        <v>0</v>
      </c>
      <c r="Q58" s="181" t="e">
        <f>2*($C$10)</f>
        <v>#DIV/0!</v>
      </c>
      <c r="R58" s="181" t="e">
        <f>4*($C$10)</f>
        <v>#DIV/0!</v>
      </c>
      <c r="S58" s="158">
        <v>0</v>
      </c>
      <c r="T58" s="158">
        <v>0</v>
      </c>
      <c r="U58" s="158">
        <v>0</v>
      </c>
      <c r="V58" s="158">
        <v>0</v>
      </c>
      <c r="W58" s="158">
        <v>0</v>
      </c>
      <c r="X58" s="158">
        <v>0</v>
      </c>
      <c r="Y58" s="158">
        <v>0</v>
      </c>
      <c r="Z58" s="158">
        <v>0</v>
      </c>
      <c r="AA58" s="158">
        <v>0</v>
      </c>
      <c r="AB58" s="158">
        <v>0</v>
      </c>
      <c r="AC58" s="158">
        <v>0</v>
      </c>
      <c r="AD58" s="158">
        <v>0</v>
      </c>
      <c r="AE58" s="158">
        <v>0</v>
      </c>
      <c r="AF58" s="156">
        <v>0</v>
      </c>
      <c r="AG58" s="398"/>
      <c r="AH58" s="180" t="s">
        <v>91</v>
      </c>
    </row>
    <row r="59" spans="10:34" x14ac:dyDescent="0.2">
      <c r="J59" s="383"/>
      <c r="K59" s="172" t="s">
        <v>111</v>
      </c>
      <c r="L59" s="398"/>
      <c r="M59" s="161">
        <v>0</v>
      </c>
      <c r="N59" s="158">
        <v>0</v>
      </c>
      <c r="O59" s="158">
        <v>0</v>
      </c>
      <c r="P59" s="158">
        <v>0</v>
      </c>
      <c r="Q59" s="158">
        <v>0</v>
      </c>
      <c r="R59" s="158">
        <v>0</v>
      </c>
      <c r="S59" s="181" t="e">
        <f>4*($C$10)</f>
        <v>#DIV/0!</v>
      </c>
      <c r="T59" s="181" t="e">
        <f>2*($C$10)</f>
        <v>#DIV/0!</v>
      </c>
      <c r="U59" s="158">
        <v>0</v>
      </c>
      <c r="V59" s="158">
        <v>0</v>
      </c>
      <c r="W59" s="158">
        <v>0</v>
      </c>
      <c r="X59" s="158">
        <v>0</v>
      </c>
      <c r="Y59" s="158">
        <v>0</v>
      </c>
      <c r="Z59" s="158">
        <v>0</v>
      </c>
      <c r="AA59" s="158">
        <v>0</v>
      </c>
      <c r="AB59" s="158">
        <v>0</v>
      </c>
      <c r="AC59" s="158">
        <v>0</v>
      </c>
      <c r="AD59" s="158">
        <v>0</v>
      </c>
      <c r="AE59" s="158">
        <v>0</v>
      </c>
      <c r="AF59" s="156">
        <v>0</v>
      </c>
      <c r="AG59" s="398"/>
      <c r="AH59" s="185" t="s">
        <v>147</v>
      </c>
    </row>
    <row r="60" spans="10:34" x14ac:dyDescent="0.2">
      <c r="J60" s="383"/>
      <c r="K60" s="172" t="s">
        <v>112</v>
      </c>
      <c r="L60" s="398"/>
      <c r="M60" s="161">
        <v>0</v>
      </c>
      <c r="N60" s="158">
        <v>0</v>
      </c>
      <c r="O60" s="158">
        <v>0</v>
      </c>
      <c r="P60" s="158">
        <v>0</v>
      </c>
      <c r="Q60" s="158">
        <v>0</v>
      </c>
      <c r="R60" s="158">
        <v>0</v>
      </c>
      <c r="S60" s="181" t="e">
        <f>2*($C$10)</f>
        <v>#DIV/0!</v>
      </c>
      <c r="T60" s="181" t="e">
        <f>4*($C$10)</f>
        <v>#DIV/0!</v>
      </c>
      <c r="U60" s="158">
        <v>0</v>
      </c>
      <c r="V60" s="158">
        <v>0</v>
      </c>
      <c r="W60" s="158">
        <v>0</v>
      </c>
      <c r="X60" s="158">
        <v>0</v>
      </c>
      <c r="Y60" s="158">
        <v>0</v>
      </c>
      <c r="Z60" s="158">
        <v>0</v>
      </c>
      <c r="AA60" s="158">
        <v>0</v>
      </c>
      <c r="AB60" s="158">
        <v>0</v>
      </c>
      <c r="AC60" s="158">
        <v>0</v>
      </c>
      <c r="AD60" s="158">
        <v>0</v>
      </c>
      <c r="AE60" s="158">
        <v>0</v>
      </c>
      <c r="AF60" s="156">
        <v>0</v>
      </c>
      <c r="AG60" s="398"/>
      <c r="AH60" s="185" t="s">
        <v>148</v>
      </c>
    </row>
    <row r="61" spans="10:34" x14ac:dyDescent="0.2">
      <c r="J61" s="383"/>
      <c r="K61" s="167" t="s">
        <v>113</v>
      </c>
      <c r="L61" s="398"/>
      <c r="M61" s="161">
        <v>0</v>
      </c>
      <c r="N61" s="158">
        <v>0</v>
      </c>
      <c r="O61" s="158">
        <v>0</v>
      </c>
      <c r="P61" s="158">
        <v>0</v>
      </c>
      <c r="Q61" s="158">
        <v>0</v>
      </c>
      <c r="R61" s="158">
        <v>0</v>
      </c>
      <c r="S61" s="158">
        <v>0</v>
      </c>
      <c r="T61" s="158">
        <v>0</v>
      </c>
      <c r="U61" s="181" t="e">
        <f>4*($C$10)</f>
        <v>#DIV/0!</v>
      </c>
      <c r="V61" s="181" t="e">
        <f>2*($C$10)</f>
        <v>#DIV/0!</v>
      </c>
      <c r="W61" s="158">
        <v>0</v>
      </c>
      <c r="X61" s="158">
        <v>0</v>
      </c>
      <c r="Y61" s="158">
        <v>0</v>
      </c>
      <c r="Z61" s="158">
        <v>0</v>
      </c>
      <c r="AA61" s="158">
        <v>0</v>
      </c>
      <c r="AB61" s="158">
        <v>0</v>
      </c>
      <c r="AC61" s="158">
        <v>0</v>
      </c>
      <c r="AD61" s="158">
        <v>0</v>
      </c>
      <c r="AE61" s="158">
        <v>0</v>
      </c>
      <c r="AF61" s="156">
        <v>0</v>
      </c>
      <c r="AG61" s="398"/>
      <c r="AH61" s="180" t="s">
        <v>149</v>
      </c>
    </row>
    <row r="62" spans="10:34" x14ac:dyDescent="0.2">
      <c r="J62" s="383"/>
      <c r="K62" s="171" t="s">
        <v>116</v>
      </c>
      <c r="L62" s="398"/>
      <c r="M62" s="161">
        <v>0</v>
      </c>
      <c r="N62" s="158">
        <v>0</v>
      </c>
      <c r="O62" s="158">
        <v>0</v>
      </c>
      <c r="P62" s="158">
        <v>0</v>
      </c>
      <c r="Q62" s="158">
        <v>0</v>
      </c>
      <c r="R62" s="158">
        <v>0</v>
      </c>
      <c r="S62" s="158">
        <v>0</v>
      </c>
      <c r="T62" s="158">
        <v>0</v>
      </c>
      <c r="U62" s="181" t="e">
        <f>2*($C$10)</f>
        <v>#DIV/0!</v>
      </c>
      <c r="V62" s="181" t="e">
        <f>4*($C$10)</f>
        <v>#DIV/0!</v>
      </c>
      <c r="W62" s="158">
        <v>0</v>
      </c>
      <c r="X62" s="158">
        <v>0</v>
      </c>
      <c r="Y62" s="158">
        <v>0</v>
      </c>
      <c r="Z62" s="158">
        <v>0</v>
      </c>
      <c r="AA62" s="158">
        <v>0</v>
      </c>
      <c r="AB62" s="158">
        <v>0</v>
      </c>
      <c r="AC62" s="158">
        <v>0</v>
      </c>
      <c r="AD62" s="158">
        <v>0</v>
      </c>
      <c r="AE62" s="158">
        <v>0</v>
      </c>
      <c r="AF62" s="156">
        <v>0</v>
      </c>
      <c r="AG62" s="398"/>
      <c r="AH62" s="186" t="s">
        <v>150</v>
      </c>
    </row>
    <row r="63" spans="10:34" x14ac:dyDescent="0.2">
      <c r="J63" s="383"/>
      <c r="K63" s="173" t="s">
        <v>114</v>
      </c>
      <c r="L63" s="398"/>
      <c r="M63" s="161">
        <v>0</v>
      </c>
      <c r="N63" s="158">
        <v>0</v>
      </c>
      <c r="O63" s="158">
        <v>0</v>
      </c>
      <c r="P63" s="158">
        <v>0</v>
      </c>
      <c r="Q63" s="158">
        <v>0</v>
      </c>
      <c r="R63" s="158">
        <v>0</v>
      </c>
      <c r="S63" s="158">
        <v>0</v>
      </c>
      <c r="T63" s="158">
        <v>0</v>
      </c>
      <c r="U63" s="158">
        <v>0</v>
      </c>
      <c r="V63" s="158">
        <v>0</v>
      </c>
      <c r="W63" s="181" t="e">
        <f>4*($C$10)</f>
        <v>#DIV/0!</v>
      </c>
      <c r="X63" s="181" t="e">
        <f>2*($C$10)</f>
        <v>#DIV/0!</v>
      </c>
      <c r="Y63" s="158">
        <v>0</v>
      </c>
      <c r="Z63" s="158">
        <v>0</v>
      </c>
      <c r="AA63" s="158">
        <v>0</v>
      </c>
      <c r="AB63" s="158">
        <v>0</v>
      </c>
      <c r="AC63" s="158">
        <v>0</v>
      </c>
      <c r="AD63" s="158">
        <v>0</v>
      </c>
      <c r="AE63" s="158">
        <v>0</v>
      </c>
      <c r="AF63" s="156">
        <v>0</v>
      </c>
      <c r="AG63" s="398"/>
      <c r="AH63" s="187" t="s">
        <v>151</v>
      </c>
    </row>
    <row r="64" spans="10:34" x14ac:dyDescent="0.2">
      <c r="J64" s="383"/>
      <c r="K64" s="173" t="s">
        <v>117</v>
      </c>
      <c r="L64" s="398"/>
      <c r="M64" s="161">
        <v>0</v>
      </c>
      <c r="N64" s="158">
        <v>0</v>
      </c>
      <c r="O64" s="158">
        <v>0</v>
      </c>
      <c r="P64" s="158">
        <v>0</v>
      </c>
      <c r="Q64" s="158">
        <v>0</v>
      </c>
      <c r="R64" s="158">
        <v>0</v>
      </c>
      <c r="S64" s="158">
        <v>0</v>
      </c>
      <c r="T64" s="158">
        <v>0</v>
      </c>
      <c r="U64" s="158">
        <v>0</v>
      </c>
      <c r="V64" s="158">
        <v>0</v>
      </c>
      <c r="W64" s="181" t="e">
        <f>2*($C$10)</f>
        <v>#DIV/0!</v>
      </c>
      <c r="X64" s="181" t="e">
        <f>4*($C$10)</f>
        <v>#DIV/0!</v>
      </c>
      <c r="Y64" s="158">
        <v>0</v>
      </c>
      <c r="Z64" s="158">
        <v>0</v>
      </c>
      <c r="AA64" s="158">
        <v>0</v>
      </c>
      <c r="AB64" s="158">
        <v>0</v>
      </c>
      <c r="AC64" s="158">
        <v>0</v>
      </c>
      <c r="AD64" s="158">
        <v>0</v>
      </c>
      <c r="AE64" s="158">
        <v>0</v>
      </c>
      <c r="AF64" s="156">
        <v>0</v>
      </c>
      <c r="AG64" s="398"/>
      <c r="AH64" s="187" t="s">
        <v>152</v>
      </c>
    </row>
    <row r="65" spans="10:34" x14ac:dyDescent="0.2">
      <c r="J65" s="383"/>
      <c r="K65" s="171" t="s">
        <v>115</v>
      </c>
      <c r="L65" s="398"/>
      <c r="M65" s="161">
        <v>0</v>
      </c>
      <c r="N65" s="158">
        <v>0</v>
      </c>
      <c r="O65" s="158">
        <v>0</v>
      </c>
      <c r="P65" s="158">
        <v>0</v>
      </c>
      <c r="Q65" s="158">
        <v>0</v>
      </c>
      <c r="R65" s="158">
        <v>0</v>
      </c>
      <c r="S65" s="158">
        <v>0</v>
      </c>
      <c r="T65" s="158">
        <v>0</v>
      </c>
      <c r="U65" s="158">
        <v>0</v>
      </c>
      <c r="V65" s="158">
        <v>0</v>
      </c>
      <c r="W65" s="158">
        <v>0</v>
      </c>
      <c r="X65" s="158">
        <v>0</v>
      </c>
      <c r="Y65" s="181" t="e">
        <f>4*($C$10)</f>
        <v>#DIV/0!</v>
      </c>
      <c r="Z65" s="181" t="e">
        <f>2*($C$10)</f>
        <v>#DIV/0!</v>
      </c>
      <c r="AA65" s="158">
        <v>0</v>
      </c>
      <c r="AB65" s="158">
        <v>0</v>
      </c>
      <c r="AC65" s="158">
        <v>0</v>
      </c>
      <c r="AD65" s="158">
        <v>0</v>
      </c>
      <c r="AE65" s="158">
        <v>0</v>
      </c>
      <c r="AF65" s="156">
        <v>0</v>
      </c>
      <c r="AG65" s="398"/>
      <c r="AH65" s="186" t="s">
        <v>153</v>
      </c>
    </row>
    <row r="66" spans="10:34" x14ac:dyDescent="0.2">
      <c r="J66" s="383"/>
      <c r="K66" s="171" t="s">
        <v>118</v>
      </c>
      <c r="L66" s="398"/>
      <c r="M66" s="161">
        <v>0</v>
      </c>
      <c r="N66" s="158">
        <v>0</v>
      </c>
      <c r="O66" s="158">
        <v>0</v>
      </c>
      <c r="P66" s="158">
        <v>0</v>
      </c>
      <c r="Q66" s="158">
        <v>0</v>
      </c>
      <c r="R66" s="158">
        <v>0</v>
      </c>
      <c r="S66" s="158">
        <v>0</v>
      </c>
      <c r="T66" s="158">
        <v>0</v>
      </c>
      <c r="U66" s="158">
        <v>0</v>
      </c>
      <c r="V66" s="158">
        <v>0</v>
      </c>
      <c r="W66" s="158">
        <v>0</v>
      </c>
      <c r="X66" s="158">
        <v>0</v>
      </c>
      <c r="Y66" s="181" t="e">
        <f>2*($C$10)</f>
        <v>#DIV/0!</v>
      </c>
      <c r="Z66" s="181" t="e">
        <f>4*($C$10)</f>
        <v>#DIV/0!</v>
      </c>
      <c r="AA66" s="158">
        <v>0</v>
      </c>
      <c r="AB66" s="158">
        <v>0</v>
      </c>
      <c r="AC66" s="158">
        <v>0</v>
      </c>
      <c r="AD66" s="158">
        <v>0</v>
      </c>
      <c r="AE66" s="158">
        <v>0</v>
      </c>
      <c r="AF66" s="156">
        <v>0</v>
      </c>
      <c r="AG66" s="398"/>
      <c r="AH66" s="186" t="s">
        <v>154</v>
      </c>
    </row>
    <row r="67" spans="10:34" x14ac:dyDescent="0.2">
      <c r="J67" s="383"/>
      <c r="K67" s="173" t="s">
        <v>119</v>
      </c>
      <c r="L67" s="398"/>
      <c r="M67" s="161">
        <v>0</v>
      </c>
      <c r="N67" s="158">
        <v>0</v>
      </c>
      <c r="O67" s="158">
        <v>0</v>
      </c>
      <c r="P67" s="158">
        <v>0</v>
      </c>
      <c r="Q67" s="158">
        <v>0</v>
      </c>
      <c r="R67" s="158">
        <v>0</v>
      </c>
      <c r="S67" s="158">
        <v>0</v>
      </c>
      <c r="T67" s="158">
        <v>0</v>
      </c>
      <c r="U67" s="158">
        <v>0</v>
      </c>
      <c r="V67" s="158">
        <v>0</v>
      </c>
      <c r="W67" s="158">
        <v>0</v>
      </c>
      <c r="X67" s="158">
        <v>0</v>
      </c>
      <c r="Y67" s="158">
        <v>0</v>
      </c>
      <c r="Z67" s="158">
        <v>0</v>
      </c>
      <c r="AA67" s="181" t="e">
        <f>4*($C$10)</f>
        <v>#DIV/0!</v>
      </c>
      <c r="AB67" s="181" t="e">
        <f>2*($C$10)</f>
        <v>#DIV/0!</v>
      </c>
      <c r="AC67" s="158">
        <v>0</v>
      </c>
      <c r="AD67" s="158">
        <v>0</v>
      </c>
      <c r="AE67" s="158">
        <v>0</v>
      </c>
      <c r="AF67" s="156">
        <v>0</v>
      </c>
      <c r="AG67" s="398"/>
      <c r="AH67" s="187" t="s">
        <v>155</v>
      </c>
    </row>
    <row r="68" spans="10:34" x14ac:dyDescent="0.2">
      <c r="J68" s="383"/>
      <c r="K68" s="173" t="s">
        <v>120</v>
      </c>
      <c r="L68" s="398"/>
      <c r="M68" s="161">
        <v>0</v>
      </c>
      <c r="N68" s="158">
        <v>0</v>
      </c>
      <c r="O68" s="158">
        <v>0</v>
      </c>
      <c r="P68" s="158">
        <v>0</v>
      </c>
      <c r="Q68" s="158">
        <v>0</v>
      </c>
      <c r="R68" s="158">
        <v>0</v>
      </c>
      <c r="S68" s="158">
        <v>0</v>
      </c>
      <c r="T68" s="158">
        <v>0</v>
      </c>
      <c r="U68" s="158">
        <v>0</v>
      </c>
      <c r="V68" s="158">
        <v>0</v>
      </c>
      <c r="W68" s="158">
        <v>0</v>
      </c>
      <c r="X68" s="158">
        <v>0</v>
      </c>
      <c r="Y68" s="158">
        <v>0</v>
      </c>
      <c r="Z68" s="158">
        <v>0</v>
      </c>
      <c r="AA68" s="181" t="e">
        <f>2*($C$10)</f>
        <v>#DIV/0!</v>
      </c>
      <c r="AB68" s="181" t="e">
        <f>4*($C$10)</f>
        <v>#DIV/0!</v>
      </c>
      <c r="AC68" s="158">
        <v>0</v>
      </c>
      <c r="AD68" s="158">
        <v>0</v>
      </c>
      <c r="AE68" s="158">
        <v>0</v>
      </c>
      <c r="AF68" s="156">
        <v>0</v>
      </c>
      <c r="AG68" s="398"/>
      <c r="AH68" s="187" t="s">
        <v>156</v>
      </c>
    </row>
    <row r="69" spans="10:34" x14ac:dyDescent="0.2">
      <c r="J69" s="383"/>
      <c r="K69" s="171" t="s">
        <v>121</v>
      </c>
      <c r="L69" s="398"/>
      <c r="M69" s="161">
        <v>0</v>
      </c>
      <c r="N69" s="158">
        <v>0</v>
      </c>
      <c r="O69" s="158">
        <v>0</v>
      </c>
      <c r="P69" s="158">
        <v>0</v>
      </c>
      <c r="Q69" s="158">
        <v>0</v>
      </c>
      <c r="R69" s="158">
        <v>0</v>
      </c>
      <c r="S69" s="158">
        <v>0</v>
      </c>
      <c r="T69" s="158">
        <v>0</v>
      </c>
      <c r="U69" s="158">
        <v>0</v>
      </c>
      <c r="V69" s="158">
        <v>0</v>
      </c>
      <c r="W69" s="158">
        <v>0</v>
      </c>
      <c r="X69" s="158">
        <v>0</v>
      </c>
      <c r="Y69" s="158">
        <v>0</v>
      </c>
      <c r="Z69" s="158">
        <v>0</v>
      </c>
      <c r="AA69" s="158">
        <v>0</v>
      </c>
      <c r="AB69" s="158">
        <v>0</v>
      </c>
      <c r="AC69" s="181" t="e">
        <f>4*($C$10)</f>
        <v>#DIV/0!</v>
      </c>
      <c r="AD69" s="181" t="e">
        <f>2*($C$10)</f>
        <v>#DIV/0!</v>
      </c>
      <c r="AE69" s="158">
        <v>0</v>
      </c>
      <c r="AF69" s="156">
        <v>0</v>
      </c>
      <c r="AG69" s="398"/>
      <c r="AH69" s="186" t="s">
        <v>157</v>
      </c>
    </row>
    <row r="70" spans="10:34" x14ac:dyDescent="0.2">
      <c r="J70" s="383"/>
      <c r="K70" s="171" t="s">
        <v>122</v>
      </c>
      <c r="L70" s="398"/>
      <c r="M70" s="161">
        <v>0</v>
      </c>
      <c r="N70" s="158">
        <v>0</v>
      </c>
      <c r="O70" s="158">
        <v>0</v>
      </c>
      <c r="P70" s="158">
        <v>0</v>
      </c>
      <c r="Q70" s="158">
        <v>0</v>
      </c>
      <c r="R70" s="158">
        <v>0</v>
      </c>
      <c r="S70" s="158">
        <v>0</v>
      </c>
      <c r="T70" s="158">
        <v>0</v>
      </c>
      <c r="U70" s="158">
        <v>0</v>
      </c>
      <c r="V70" s="158">
        <v>0</v>
      </c>
      <c r="W70" s="158">
        <v>0</v>
      </c>
      <c r="X70" s="158">
        <v>0</v>
      </c>
      <c r="Y70" s="158">
        <v>0</v>
      </c>
      <c r="Z70" s="158">
        <v>0</v>
      </c>
      <c r="AA70" s="158">
        <v>0</v>
      </c>
      <c r="AB70" s="158">
        <v>0</v>
      </c>
      <c r="AC70" s="181" t="e">
        <f>2*($C$10)</f>
        <v>#DIV/0!</v>
      </c>
      <c r="AD70" s="181" t="e">
        <f>4*($C$10)</f>
        <v>#DIV/0!</v>
      </c>
      <c r="AE70" s="158">
        <v>0</v>
      </c>
      <c r="AF70" s="156">
        <v>0</v>
      </c>
      <c r="AG70" s="398"/>
      <c r="AH70" s="186" t="s">
        <v>158</v>
      </c>
    </row>
    <row r="71" spans="10:34" x14ac:dyDescent="0.2">
      <c r="J71" s="383"/>
      <c r="K71" s="173" t="s">
        <v>123</v>
      </c>
      <c r="L71" s="398"/>
      <c r="M71" s="161">
        <v>0</v>
      </c>
      <c r="N71" s="158">
        <v>0</v>
      </c>
      <c r="O71" s="158">
        <v>0</v>
      </c>
      <c r="P71" s="158">
        <v>0</v>
      </c>
      <c r="Q71" s="158">
        <v>0</v>
      </c>
      <c r="R71" s="158">
        <v>0</v>
      </c>
      <c r="S71" s="158">
        <v>0</v>
      </c>
      <c r="T71" s="158">
        <v>0</v>
      </c>
      <c r="U71" s="158">
        <v>0</v>
      </c>
      <c r="V71" s="158">
        <v>0</v>
      </c>
      <c r="W71" s="158">
        <v>0</v>
      </c>
      <c r="X71" s="158">
        <v>0</v>
      </c>
      <c r="Y71" s="158">
        <v>0</v>
      </c>
      <c r="Z71" s="158">
        <v>0</v>
      </c>
      <c r="AA71" s="158">
        <v>0</v>
      </c>
      <c r="AB71" s="158">
        <v>0</v>
      </c>
      <c r="AC71" s="158">
        <v>0</v>
      </c>
      <c r="AD71" s="158">
        <v>0</v>
      </c>
      <c r="AE71" s="181" t="e">
        <f>4*($C$10)</f>
        <v>#DIV/0!</v>
      </c>
      <c r="AF71" s="193" t="e">
        <f>2*($C$10)</f>
        <v>#DIV/0!</v>
      </c>
      <c r="AG71" s="398"/>
      <c r="AH71" s="187" t="s">
        <v>159</v>
      </c>
    </row>
    <row r="72" spans="10:34" ht="13.5" thickBot="1" x14ac:dyDescent="0.25">
      <c r="J72" s="384"/>
      <c r="K72" s="174" t="s">
        <v>124</v>
      </c>
      <c r="L72" s="398"/>
      <c r="M72" s="164">
        <v>0</v>
      </c>
      <c r="N72" s="162">
        <v>0</v>
      </c>
      <c r="O72" s="162">
        <v>0</v>
      </c>
      <c r="P72" s="162">
        <v>0</v>
      </c>
      <c r="Q72" s="162">
        <v>0</v>
      </c>
      <c r="R72" s="162">
        <v>0</v>
      </c>
      <c r="S72" s="162">
        <v>0</v>
      </c>
      <c r="T72" s="162">
        <v>0</v>
      </c>
      <c r="U72" s="162">
        <v>0</v>
      </c>
      <c r="V72" s="162">
        <v>0</v>
      </c>
      <c r="W72" s="162">
        <v>0</v>
      </c>
      <c r="X72" s="162">
        <v>0</v>
      </c>
      <c r="Y72" s="162">
        <v>0</v>
      </c>
      <c r="Z72" s="162">
        <v>0</v>
      </c>
      <c r="AA72" s="162">
        <v>0</v>
      </c>
      <c r="AB72" s="162">
        <v>0</v>
      </c>
      <c r="AC72" s="162">
        <v>0</v>
      </c>
      <c r="AD72" s="162">
        <v>0</v>
      </c>
      <c r="AE72" s="194" t="e">
        <f>2*($C$10)</f>
        <v>#DIV/0!</v>
      </c>
      <c r="AF72" s="195" t="e">
        <f>4*($C$10)</f>
        <v>#DIV/0!</v>
      </c>
      <c r="AG72" s="398"/>
      <c r="AH72" s="188" t="s">
        <v>160</v>
      </c>
    </row>
    <row r="73" spans="10:34" x14ac:dyDescent="0.2">
      <c r="P73" s="36"/>
    </row>
    <row r="74" spans="10:34" x14ac:dyDescent="0.2">
      <c r="P74" s="36"/>
    </row>
    <row r="75" spans="10:34" ht="13.5" thickBot="1" x14ac:dyDescent="0.25">
      <c r="P75" s="36"/>
    </row>
    <row r="76" spans="10:34" ht="12.75" customHeight="1" x14ac:dyDescent="0.2">
      <c r="L76" s="406" t="s">
        <v>94</v>
      </c>
      <c r="M76" s="154" t="e">
        <f t="array" ref="M76:AF95">MMULT(M6:AF25,(MMULT(M53:AF72,M30:AF49)))</f>
        <v>#DIV/0!</v>
      </c>
      <c r="N76" s="165" t="e">
        <v>#DIV/0!</v>
      </c>
      <c r="O76" s="165" t="e">
        <v>#DIV/0!</v>
      </c>
      <c r="P76" s="165" t="e">
        <v>#DIV/0!</v>
      </c>
      <c r="Q76" s="165" t="e">
        <v>#DIV/0!</v>
      </c>
      <c r="R76" s="165" t="e">
        <v>#DIV/0!</v>
      </c>
      <c r="S76" s="165" t="e">
        <v>#DIV/0!</v>
      </c>
      <c r="T76" s="165" t="e">
        <v>#DIV/0!</v>
      </c>
      <c r="U76" s="165" t="e">
        <v>#DIV/0!</v>
      </c>
      <c r="V76" s="165" t="e">
        <v>#DIV/0!</v>
      </c>
      <c r="W76" s="165" t="e">
        <v>#DIV/0!</v>
      </c>
      <c r="X76" s="165" t="e">
        <v>#DIV/0!</v>
      </c>
      <c r="Y76" s="165" t="e">
        <v>#DIV/0!</v>
      </c>
      <c r="Z76" s="165" t="e">
        <v>#DIV/0!</v>
      </c>
      <c r="AA76" s="165" t="e">
        <v>#DIV/0!</v>
      </c>
      <c r="AB76" s="165" t="e">
        <v>#DIV/0!</v>
      </c>
      <c r="AC76" s="165" t="e">
        <v>#DIV/0!</v>
      </c>
      <c r="AD76" s="165" t="e">
        <v>#DIV/0!</v>
      </c>
      <c r="AE76" s="165" t="e">
        <v>#DIV/0!</v>
      </c>
      <c r="AF76" s="155" t="e">
        <v>#DIV/0!</v>
      </c>
    </row>
    <row r="77" spans="10:34" x14ac:dyDescent="0.2">
      <c r="L77" s="407"/>
      <c r="M77" s="161" t="e">
        <v>#DIV/0!</v>
      </c>
      <c r="N77" s="158" t="e">
        <v>#DIV/0!</v>
      </c>
      <c r="O77" s="158" t="e">
        <v>#DIV/0!</v>
      </c>
      <c r="P77" s="158" t="e">
        <v>#DIV/0!</v>
      </c>
      <c r="Q77" s="158" t="e">
        <v>#DIV/0!</v>
      </c>
      <c r="R77" s="158" t="e">
        <v>#DIV/0!</v>
      </c>
      <c r="S77" s="158" t="e">
        <v>#DIV/0!</v>
      </c>
      <c r="T77" s="158" t="e">
        <v>#DIV/0!</v>
      </c>
      <c r="U77" s="158" t="e">
        <v>#DIV/0!</v>
      </c>
      <c r="V77" s="158" t="e">
        <v>#DIV/0!</v>
      </c>
      <c r="W77" s="158" t="e">
        <v>#DIV/0!</v>
      </c>
      <c r="X77" s="158" t="e">
        <v>#DIV/0!</v>
      </c>
      <c r="Y77" s="158" t="e">
        <v>#DIV/0!</v>
      </c>
      <c r="Z77" s="158" t="e">
        <v>#DIV/0!</v>
      </c>
      <c r="AA77" s="158" t="e">
        <v>#DIV/0!</v>
      </c>
      <c r="AB77" s="158" t="e">
        <v>#DIV/0!</v>
      </c>
      <c r="AC77" s="158" t="e">
        <v>#DIV/0!</v>
      </c>
      <c r="AD77" s="158" t="e">
        <v>#DIV/0!</v>
      </c>
      <c r="AE77" s="158" t="e">
        <v>#DIV/0!</v>
      </c>
      <c r="AF77" s="156" t="e">
        <v>#DIV/0!</v>
      </c>
    </row>
    <row r="78" spans="10:34" x14ac:dyDescent="0.2">
      <c r="L78" s="407"/>
      <c r="M78" s="161" t="e">
        <v>#DIV/0!</v>
      </c>
      <c r="N78" s="158" t="e">
        <v>#DIV/0!</v>
      </c>
      <c r="O78" s="158" t="e">
        <v>#DIV/0!</v>
      </c>
      <c r="P78" s="158" t="e">
        <v>#DIV/0!</v>
      </c>
      <c r="Q78" s="158" t="e">
        <v>#DIV/0!</v>
      </c>
      <c r="R78" s="158" t="e">
        <v>#DIV/0!</v>
      </c>
      <c r="S78" s="158" t="e">
        <v>#DIV/0!</v>
      </c>
      <c r="T78" s="158" t="e">
        <v>#DIV/0!</v>
      </c>
      <c r="U78" s="158" t="e">
        <v>#DIV/0!</v>
      </c>
      <c r="V78" s="158" t="e">
        <v>#DIV/0!</v>
      </c>
      <c r="W78" s="158" t="e">
        <v>#DIV/0!</v>
      </c>
      <c r="X78" s="158" t="e">
        <v>#DIV/0!</v>
      </c>
      <c r="Y78" s="158" t="e">
        <v>#DIV/0!</v>
      </c>
      <c r="Z78" s="158" t="e">
        <v>#DIV/0!</v>
      </c>
      <c r="AA78" s="158" t="e">
        <v>#DIV/0!</v>
      </c>
      <c r="AB78" s="158" t="e">
        <v>#DIV/0!</v>
      </c>
      <c r="AC78" s="158" t="e">
        <v>#DIV/0!</v>
      </c>
      <c r="AD78" s="158" t="e">
        <v>#DIV/0!</v>
      </c>
      <c r="AE78" s="158" t="e">
        <v>#DIV/0!</v>
      </c>
      <c r="AF78" s="156" t="e">
        <v>#DIV/0!</v>
      </c>
    </row>
    <row r="79" spans="10:34" x14ac:dyDescent="0.2">
      <c r="L79" s="407"/>
      <c r="M79" s="161" t="e">
        <v>#DIV/0!</v>
      </c>
      <c r="N79" s="158" t="e">
        <v>#DIV/0!</v>
      </c>
      <c r="O79" s="158" t="e">
        <v>#DIV/0!</v>
      </c>
      <c r="P79" s="158" t="e">
        <v>#DIV/0!</v>
      </c>
      <c r="Q79" s="158" t="e">
        <v>#DIV/0!</v>
      </c>
      <c r="R79" s="158" t="e">
        <v>#DIV/0!</v>
      </c>
      <c r="S79" s="158" t="e">
        <v>#DIV/0!</v>
      </c>
      <c r="T79" s="158" t="e">
        <v>#DIV/0!</v>
      </c>
      <c r="U79" s="158" t="e">
        <v>#DIV/0!</v>
      </c>
      <c r="V79" s="158" t="e">
        <v>#DIV/0!</v>
      </c>
      <c r="W79" s="158" t="e">
        <v>#DIV/0!</v>
      </c>
      <c r="X79" s="158" t="e">
        <v>#DIV/0!</v>
      </c>
      <c r="Y79" s="158" t="e">
        <v>#DIV/0!</v>
      </c>
      <c r="Z79" s="158" t="e">
        <v>#DIV/0!</v>
      </c>
      <c r="AA79" s="158" t="e">
        <v>#DIV/0!</v>
      </c>
      <c r="AB79" s="158" t="e">
        <v>#DIV/0!</v>
      </c>
      <c r="AC79" s="158" t="e">
        <v>#DIV/0!</v>
      </c>
      <c r="AD79" s="158" t="e">
        <v>#DIV/0!</v>
      </c>
      <c r="AE79" s="158" t="e">
        <v>#DIV/0!</v>
      </c>
      <c r="AF79" s="156" t="e">
        <v>#DIV/0!</v>
      </c>
    </row>
    <row r="80" spans="10:34" x14ac:dyDescent="0.2">
      <c r="L80" s="407"/>
      <c r="M80" s="161" t="e">
        <v>#DIV/0!</v>
      </c>
      <c r="N80" s="158" t="e">
        <v>#DIV/0!</v>
      </c>
      <c r="O80" s="158" t="e">
        <v>#DIV/0!</v>
      </c>
      <c r="P80" s="158" t="e">
        <v>#DIV/0!</v>
      </c>
      <c r="Q80" s="158" t="e">
        <v>#DIV/0!</v>
      </c>
      <c r="R80" s="158" t="e">
        <v>#DIV/0!</v>
      </c>
      <c r="S80" s="158" t="e">
        <v>#DIV/0!</v>
      </c>
      <c r="T80" s="158" t="e">
        <v>#DIV/0!</v>
      </c>
      <c r="U80" s="158" t="e">
        <v>#DIV/0!</v>
      </c>
      <c r="V80" s="158" t="e">
        <v>#DIV/0!</v>
      </c>
      <c r="W80" s="158" t="e">
        <v>#DIV/0!</v>
      </c>
      <c r="X80" s="158" t="e">
        <v>#DIV/0!</v>
      </c>
      <c r="Y80" s="158" t="e">
        <v>#DIV/0!</v>
      </c>
      <c r="Z80" s="158" t="e">
        <v>#DIV/0!</v>
      </c>
      <c r="AA80" s="158" t="e">
        <v>#DIV/0!</v>
      </c>
      <c r="AB80" s="158" t="e">
        <v>#DIV/0!</v>
      </c>
      <c r="AC80" s="158" t="e">
        <v>#DIV/0!</v>
      </c>
      <c r="AD80" s="158" t="e">
        <v>#DIV/0!</v>
      </c>
      <c r="AE80" s="158" t="e">
        <v>#DIV/0!</v>
      </c>
      <c r="AF80" s="156" t="e">
        <v>#DIV/0!</v>
      </c>
    </row>
    <row r="81" spans="9:32" x14ac:dyDescent="0.2">
      <c r="L81" s="407"/>
      <c r="M81" s="161" t="e">
        <v>#DIV/0!</v>
      </c>
      <c r="N81" s="158" t="e">
        <v>#DIV/0!</v>
      </c>
      <c r="O81" s="158" t="e">
        <v>#DIV/0!</v>
      </c>
      <c r="P81" s="158" t="e">
        <v>#DIV/0!</v>
      </c>
      <c r="Q81" s="158" t="e">
        <v>#DIV/0!</v>
      </c>
      <c r="R81" s="158" t="e">
        <v>#DIV/0!</v>
      </c>
      <c r="S81" s="158" t="e">
        <v>#DIV/0!</v>
      </c>
      <c r="T81" s="158" t="e">
        <v>#DIV/0!</v>
      </c>
      <c r="U81" s="158" t="e">
        <v>#DIV/0!</v>
      </c>
      <c r="V81" s="158" t="e">
        <v>#DIV/0!</v>
      </c>
      <c r="W81" s="158" t="e">
        <v>#DIV/0!</v>
      </c>
      <c r="X81" s="158" t="e">
        <v>#DIV/0!</v>
      </c>
      <c r="Y81" s="158" t="e">
        <v>#DIV/0!</v>
      </c>
      <c r="Z81" s="158" t="e">
        <v>#DIV/0!</v>
      </c>
      <c r="AA81" s="158" t="e">
        <v>#DIV/0!</v>
      </c>
      <c r="AB81" s="158" t="e">
        <v>#DIV/0!</v>
      </c>
      <c r="AC81" s="158" t="e">
        <v>#DIV/0!</v>
      </c>
      <c r="AD81" s="158" t="e">
        <v>#DIV/0!</v>
      </c>
      <c r="AE81" s="158" t="e">
        <v>#DIV/0!</v>
      </c>
      <c r="AF81" s="156" t="e">
        <v>#DIV/0!</v>
      </c>
    </row>
    <row r="82" spans="9:32" x14ac:dyDescent="0.2">
      <c r="I82" s="189" t="s">
        <v>161</v>
      </c>
      <c r="L82" s="407"/>
      <c r="M82" s="161" t="e">
        <v>#DIV/0!</v>
      </c>
      <c r="N82" s="158" t="e">
        <v>#DIV/0!</v>
      </c>
      <c r="O82" s="158" t="e">
        <v>#DIV/0!</v>
      </c>
      <c r="P82" s="158" t="e">
        <v>#DIV/0!</v>
      </c>
      <c r="Q82" s="158" t="e">
        <v>#DIV/0!</v>
      </c>
      <c r="R82" s="158" t="e">
        <v>#DIV/0!</v>
      </c>
      <c r="S82" s="158" t="e">
        <v>#DIV/0!</v>
      </c>
      <c r="T82" s="158" t="e">
        <v>#DIV/0!</v>
      </c>
      <c r="U82" s="158" t="e">
        <v>#DIV/0!</v>
      </c>
      <c r="V82" s="158" t="e">
        <v>#DIV/0!</v>
      </c>
      <c r="W82" s="158" t="e">
        <v>#DIV/0!</v>
      </c>
      <c r="X82" s="158" t="e">
        <v>#DIV/0!</v>
      </c>
      <c r="Y82" s="158" t="e">
        <v>#DIV/0!</v>
      </c>
      <c r="Z82" s="158" t="e">
        <v>#DIV/0!</v>
      </c>
      <c r="AA82" s="158" t="e">
        <v>#DIV/0!</v>
      </c>
      <c r="AB82" s="158" t="e">
        <v>#DIV/0!</v>
      </c>
      <c r="AC82" s="158" t="e">
        <v>#DIV/0!</v>
      </c>
      <c r="AD82" s="158" t="e">
        <v>#DIV/0!</v>
      </c>
      <c r="AE82" s="158" t="e">
        <v>#DIV/0!</v>
      </c>
      <c r="AF82" s="156" t="e">
        <v>#DIV/0!</v>
      </c>
    </row>
    <row r="83" spans="9:32" x14ac:dyDescent="0.2">
      <c r="L83" s="407"/>
      <c r="M83" s="161" t="e">
        <v>#DIV/0!</v>
      </c>
      <c r="N83" s="158" t="e">
        <v>#DIV/0!</v>
      </c>
      <c r="O83" s="158" t="e">
        <v>#DIV/0!</v>
      </c>
      <c r="P83" s="158" t="e">
        <v>#DIV/0!</v>
      </c>
      <c r="Q83" s="158" t="e">
        <v>#DIV/0!</v>
      </c>
      <c r="R83" s="158" t="e">
        <v>#DIV/0!</v>
      </c>
      <c r="S83" s="158" t="e">
        <v>#DIV/0!</v>
      </c>
      <c r="T83" s="158" t="e">
        <v>#DIV/0!</v>
      </c>
      <c r="U83" s="158" t="e">
        <v>#DIV/0!</v>
      </c>
      <c r="V83" s="158" t="e">
        <v>#DIV/0!</v>
      </c>
      <c r="W83" s="158" t="e">
        <v>#DIV/0!</v>
      </c>
      <c r="X83" s="158" t="e">
        <v>#DIV/0!</v>
      </c>
      <c r="Y83" s="158" t="e">
        <v>#DIV/0!</v>
      </c>
      <c r="Z83" s="158" t="e">
        <v>#DIV/0!</v>
      </c>
      <c r="AA83" s="158" t="e">
        <v>#DIV/0!</v>
      </c>
      <c r="AB83" s="158" t="e">
        <v>#DIV/0!</v>
      </c>
      <c r="AC83" s="158" t="e">
        <v>#DIV/0!</v>
      </c>
      <c r="AD83" s="158" t="e">
        <v>#DIV/0!</v>
      </c>
      <c r="AE83" s="158" t="e">
        <v>#DIV/0!</v>
      </c>
      <c r="AF83" s="156" t="e">
        <v>#DIV/0!</v>
      </c>
    </row>
    <row r="84" spans="9:32" x14ac:dyDescent="0.2">
      <c r="L84" s="407"/>
      <c r="M84" s="161" t="e">
        <v>#DIV/0!</v>
      </c>
      <c r="N84" s="158" t="e">
        <v>#DIV/0!</v>
      </c>
      <c r="O84" s="158" t="e">
        <v>#DIV/0!</v>
      </c>
      <c r="P84" s="158" t="e">
        <v>#DIV/0!</v>
      </c>
      <c r="Q84" s="158" t="e">
        <v>#DIV/0!</v>
      </c>
      <c r="R84" s="158" t="e">
        <v>#DIV/0!</v>
      </c>
      <c r="S84" s="158" t="e">
        <v>#DIV/0!</v>
      </c>
      <c r="T84" s="158" t="e">
        <v>#DIV/0!</v>
      </c>
      <c r="U84" s="158" t="e">
        <v>#DIV/0!</v>
      </c>
      <c r="V84" s="158" t="e">
        <v>#DIV/0!</v>
      </c>
      <c r="W84" s="158" t="e">
        <v>#DIV/0!</v>
      </c>
      <c r="X84" s="158" t="e">
        <v>#DIV/0!</v>
      </c>
      <c r="Y84" s="158" t="e">
        <v>#DIV/0!</v>
      </c>
      <c r="Z84" s="158" t="e">
        <v>#DIV/0!</v>
      </c>
      <c r="AA84" s="158" t="e">
        <v>#DIV/0!</v>
      </c>
      <c r="AB84" s="158" t="e">
        <v>#DIV/0!</v>
      </c>
      <c r="AC84" s="158" t="e">
        <v>#DIV/0!</v>
      </c>
      <c r="AD84" s="158" t="e">
        <v>#DIV/0!</v>
      </c>
      <c r="AE84" s="158" t="e">
        <v>#DIV/0!</v>
      </c>
      <c r="AF84" s="156" t="e">
        <v>#DIV/0!</v>
      </c>
    </row>
    <row r="85" spans="9:32" x14ac:dyDescent="0.2">
      <c r="L85" s="407"/>
      <c r="M85" s="161" t="e">
        <v>#DIV/0!</v>
      </c>
      <c r="N85" s="158" t="e">
        <v>#DIV/0!</v>
      </c>
      <c r="O85" s="158" t="e">
        <v>#DIV/0!</v>
      </c>
      <c r="P85" s="158" t="e">
        <v>#DIV/0!</v>
      </c>
      <c r="Q85" s="158" t="e">
        <v>#DIV/0!</v>
      </c>
      <c r="R85" s="158" t="e">
        <v>#DIV/0!</v>
      </c>
      <c r="S85" s="158" t="e">
        <v>#DIV/0!</v>
      </c>
      <c r="T85" s="158" t="e">
        <v>#DIV/0!</v>
      </c>
      <c r="U85" s="158" t="e">
        <v>#DIV/0!</v>
      </c>
      <c r="V85" s="158" t="e">
        <v>#DIV/0!</v>
      </c>
      <c r="W85" s="158" t="e">
        <v>#DIV/0!</v>
      </c>
      <c r="X85" s="158" t="e">
        <v>#DIV/0!</v>
      </c>
      <c r="Y85" s="158" t="e">
        <v>#DIV/0!</v>
      </c>
      <c r="Z85" s="158" t="e">
        <v>#DIV/0!</v>
      </c>
      <c r="AA85" s="158" t="e">
        <v>#DIV/0!</v>
      </c>
      <c r="AB85" s="158" t="e">
        <v>#DIV/0!</v>
      </c>
      <c r="AC85" s="158" t="e">
        <v>#DIV/0!</v>
      </c>
      <c r="AD85" s="158" t="e">
        <v>#DIV/0!</v>
      </c>
      <c r="AE85" s="158" t="e">
        <v>#DIV/0!</v>
      </c>
      <c r="AF85" s="156" t="e">
        <v>#DIV/0!</v>
      </c>
    </row>
    <row r="86" spans="9:32" x14ac:dyDescent="0.2">
      <c r="L86" s="407"/>
      <c r="M86" s="161" t="e">
        <v>#DIV/0!</v>
      </c>
      <c r="N86" s="158" t="e">
        <v>#DIV/0!</v>
      </c>
      <c r="O86" s="158" t="e">
        <v>#DIV/0!</v>
      </c>
      <c r="P86" s="158" t="e">
        <v>#DIV/0!</v>
      </c>
      <c r="Q86" s="158" t="e">
        <v>#DIV/0!</v>
      </c>
      <c r="R86" s="158" t="e">
        <v>#DIV/0!</v>
      </c>
      <c r="S86" s="158" t="e">
        <v>#DIV/0!</v>
      </c>
      <c r="T86" s="158" t="e">
        <v>#DIV/0!</v>
      </c>
      <c r="U86" s="158" t="e">
        <v>#DIV/0!</v>
      </c>
      <c r="V86" s="158" t="e">
        <v>#DIV/0!</v>
      </c>
      <c r="W86" s="158" t="e">
        <v>#DIV/0!</v>
      </c>
      <c r="X86" s="158" t="e">
        <v>#DIV/0!</v>
      </c>
      <c r="Y86" s="158" t="e">
        <v>#DIV/0!</v>
      </c>
      <c r="Z86" s="158" t="e">
        <v>#DIV/0!</v>
      </c>
      <c r="AA86" s="158" t="e">
        <v>#DIV/0!</v>
      </c>
      <c r="AB86" s="158" t="e">
        <v>#DIV/0!</v>
      </c>
      <c r="AC86" s="158" t="e">
        <v>#DIV/0!</v>
      </c>
      <c r="AD86" s="158" t="e">
        <v>#DIV/0!</v>
      </c>
      <c r="AE86" s="158" t="e">
        <v>#DIV/0!</v>
      </c>
      <c r="AF86" s="156" t="e">
        <v>#DIV/0!</v>
      </c>
    </row>
    <row r="87" spans="9:32" x14ac:dyDescent="0.2">
      <c r="L87" s="407"/>
      <c r="M87" s="161" t="e">
        <v>#DIV/0!</v>
      </c>
      <c r="N87" s="158" t="e">
        <v>#DIV/0!</v>
      </c>
      <c r="O87" s="158" t="e">
        <v>#DIV/0!</v>
      </c>
      <c r="P87" s="158" t="e">
        <v>#DIV/0!</v>
      </c>
      <c r="Q87" s="158" t="e">
        <v>#DIV/0!</v>
      </c>
      <c r="R87" s="158" t="e">
        <v>#DIV/0!</v>
      </c>
      <c r="S87" s="158" t="e">
        <v>#DIV/0!</v>
      </c>
      <c r="T87" s="158" t="e">
        <v>#DIV/0!</v>
      </c>
      <c r="U87" s="158" t="e">
        <v>#DIV/0!</v>
      </c>
      <c r="V87" s="158" t="e">
        <v>#DIV/0!</v>
      </c>
      <c r="W87" s="158" t="e">
        <v>#DIV/0!</v>
      </c>
      <c r="X87" s="158" t="e">
        <v>#DIV/0!</v>
      </c>
      <c r="Y87" s="158" t="e">
        <v>#DIV/0!</v>
      </c>
      <c r="Z87" s="158" t="e">
        <v>#DIV/0!</v>
      </c>
      <c r="AA87" s="158" t="e">
        <v>#DIV/0!</v>
      </c>
      <c r="AB87" s="158" t="e">
        <v>#DIV/0!</v>
      </c>
      <c r="AC87" s="158" t="e">
        <v>#DIV/0!</v>
      </c>
      <c r="AD87" s="158" t="e">
        <v>#DIV/0!</v>
      </c>
      <c r="AE87" s="158" t="e">
        <v>#DIV/0!</v>
      </c>
      <c r="AF87" s="156" t="e">
        <v>#DIV/0!</v>
      </c>
    </row>
    <row r="88" spans="9:32" x14ac:dyDescent="0.2">
      <c r="I88" s="189" t="s">
        <v>161</v>
      </c>
      <c r="L88" s="407"/>
      <c r="M88" s="161" t="e">
        <v>#DIV/0!</v>
      </c>
      <c r="N88" s="158" t="e">
        <v>#DIV/0!</v>
      </c>
      <c r="O88" s="158" t="e">
        <v>#DIV/0!</v>
      </c>
      <c r="P88" s="158" t="e">
        <v>#DIV/0!</v>
      </c>
      <c r="Q88" s="158" t="e">
        <v>#DIV/0!</v>
      </c>
      <c r="R88" s="158" t="e">
        <v>#DIV/0!</v>
      </c>
      <c r="S88" s="158" t="e">
        <v>#DIV/0!</v>
      </c>
      <c r="T88" s="158" t="e">
        <v>#DIV/0!</v>
      </c>
      <c r="U88" s="158" t="e">
        <v>#DIV/0!</v>
      </c>
      <c r="V88" s="158" t="e">
        <v>#DIV/0!</v>
      </c>
      <c r="W88" s="158" t="e">
        <v>#DIV/0!</v>
      </c>
      <c r="X88" s="158" t="e">
        <v>#DIV/0!</v>
      </c>
      <c r="Y88" s="158" t="e">
        <v>#DIV/0!</v>
      </c>
      <c r="Z88" s="158" t="e">
        <v>#DIV/0!</v>
      </c>
      <c r="AA88" s="158" t="e">
        <v>#DIV/0!</v>
      </c>
      <c r="AB88" s="158" t="e">
        <v>#DIV/0!</v>
      </c>
      <c r="AC88" s="158" t="e">
        <v>#DIV/0!</v>
      </c>
      <c r="AD88" s="158" t="e">
        <v>#DIV/0!</v>
      </c>
      <c r="AE88" s="158" t="e">
        <v>#DIV/0!</v>
      </c>
      <c r="AF88" s="156" t="e">
        <v>#DIV/0!</v>
      </c>
    </row>
    <row r="89" spans="9:32" x14ac:dyDescent="0.2">
      <c r="L89" s="407"/>
      <c r="M89" s="161" t="e">
        <v>#DIV/0!</v>
      </c>
      <c r="N89" s="158" t="e">
        <v>#DIV/0!</v>
      </c>
      <c r="O89" s="158" t="e">
        <v>#DIV/0!</v>
      </c>
      <c r="P89" s="158" t="e">
        <v>#DIV/0!</v>
      </c>
      <c r="Q89" s="158" t="e">
        <v>#DIV/0!</v>
      </c>
      <c r="R89" s="158" t="e">
        <v>#DIV/0!</v>
      </c>
      <c r="S89" s="158" t="e">
        <v>#DIV/0!</v>
      </c>
      <c r="T89" s="158" t="e">
        <v>#DIV/0!</v>
      </c>
      <c r="U89" s="158" t="e">
        <v>#DIV/0!</v>
      </c>
      <c r="V89" s="158" t="e">
        <v>#DIV/0!</v>
      </c>
      <c r="W89" s="158" t="e">
        <v>#DIV/0!</v>
      </c>
      <c r="X89" s="158" t="e">
        <v>#DIV/0!</v>
      </c>
      <c r="Y89" s="158" t="e">
        <v>#DIV/0!</v>
      </c>
      <c r="Z89" s="158" t="e">
        <v>#DIV/0!</v>
      </c>
      <c r="AA89" s="158" t="e">
        <v>#DIV/0!</v>
      </c>
      <c r="AB89" s="158" t="e">
        <v>#DIV/0!</v>
      </c>
      <c r="AC89" s="158" t="e">
        <v>#DIV/0!</v>
      </c>
      <c r="AD89" s="158" t="e">
        <v>#DIV/0!</v>
      </c>
      <c r="AE89" s="158" t="e">
        <v>#DIV/0!</v>
      </c>
      <c r="AF89" s="156" t="e">
        <v>#DIV/0!</v>
      </c>
    </row>
    <row r="90" spans="9:32" x14ac:dyDescent="0.2">
      <c r="I90" s="189" t="s">
        <v>161</v>
      </c>
      <c r="L90" s="407"/>
      <c r="M90" s="161" t="e">
        <v>#DIV/0!</v>
      </c>
      <c r="N90" s="158" t="e">
        <v>#DIV/0!</v>
      </c>
      <c r="O90" s="158" t="e">
        <v>#DIV/0!</v>
      </c>
      <c r="P90" s="158" t="e">
        <v>#DIV/0!</v>
      </c>
      <c r="Q90" s="158" t="e">
        <v>#DIV/0!</v>
      </c>
      <c r="R90" s="158" t="e">
        <v>#DIV/0!</v>
      </c>
      <c r="S90" s="158" t="e">
        <v>#DIV/0!</v>
      </c>
      <c r="T90" s="158" t="e">
        <v>#DIV/0!</v>
      </c>
      <c r="U90" s="158" t="e">
        <v>#DIV/0!</v>
      </c>
      <c r="V90" s="158" t="e">
        <v>#DIV/0!</v>
      </c>
      <c r="W90" s="158" t="e">
        <v>#DIV/0!</v>
      </c>
      <c r="X90" s="158" t="e">
        <v>#DIV/0!</v>
      </c>
      <c r="Y90" s="158" t="e">
        <v>#DIV/0!</v>
      </c>
      <c r="Z90" s="158" t="e">
        <v>#DIV/0!</v>
      </c>
      <c r="AA90" s="158" t="e">
        <v>#DIV/0!</v>
      </c>
      <c r="AB90" s="158" t="e">
        <v>#DIV/0!</v>
      </c>
      <c r="AC90" s="158" t="e">
        <v>#DIV/0!</v>
      </c>
      <c r="AD90" s="158" t="e">
        <v>#DIV/0!</v>
      </c>
      <c r="AE90" s="158" t="e">
        <v>#DIV/0!</v>
      </c>
      <c r="AF90" s="156" t="e">
        <v>#DIV/0!</v>
      </c>
    </row>
    <row r="91" spans="9:32" x14ac:dyDescent="0.2">
      <c r="L91" s="407"/>
      <c r="M91" s="161" t="e">
        <v>#DIV/0!</v>
      </c>
      <c r="N91" s="158" t="e">
        <v>#DIV/0!</v>
      </c>
      <c r="O91" s="158" t="e">
        <v>#DIV/0!</v>
      </c>
      <c r="P91" s="158" t="e">
        <v>#DIV/0!</v>
      </c>
      <c r="Q91" s="158" t="e">
        <v>#DIV/0!</v>
      </c>
      <c r="R91" s="158" t="e">
        <v>#DIV/0!</v>
      </c>
      <c r="S91" s="158" t="e">
        <v>#DIV/0!</v>
      </c>
      <c r="T91" s="158" t="e">
        <v>#DIV/0!</v>
      </c>
      <c r="U91" s="158" t="e">
        <v>#DIV/0!</v>
      </c>
      <c r="V91" s="158" t="e">
        <v>#DIV/0!</v>
      </c>
      <c r="W91" s="158" t="e">
        <v>#DIV/0!</v>
      </c>
      <c r="X91" s="158" t="e">
        <v>#DIV/0!</v>
      </c>
      <c r="Y91" s="158" t="e">
        <v>#DIV/0!</v>
      </c>
      <c r="Z91" s="158" t="e">
        <v>#DIV/0!</v>
      </c>
      <c r="AA91" s="158" t="e">
        <v>#DIV/0!</v>
      </c>
      <c r="AB91" s="158" t="e">
        <v>#DIV/0!</v>
      </c>
      <c r="AC91" s="158" t="e">
        <v>#DIV/0!</v>
      </c>
      <c r="AD91" s="158" t="e">
        <v>#DIV/0!</v>
      </c>
      <c r="AE91" s="158" t="e">
        <v>#DIV/0!</v>
      </c>
      <c r="AF91" s="156" t="e">
        <v>#DIV/0!</v>
      </c>
    </row>
    <row r="92" spans="9:32" x14ac:dyDescent="0.2">
      <c r="L92" s="407"/>
      <c r="M92" s="161" t="e">
        <v>#DIV/0!</v>
      </c>
      <c r="N92" s="158" t="e">
        <v>#DIV/0!</v>
      </c>
      <c r="O92" s="158" t="e">
        <v>#DIV/0!</v>
      </c>
      <c r="P92" s="158" t="e">
        <v>#DIV/0!</v>
      </c>
      <c r="Q92" s="158" t="e">
        <v>#DIV/0!</v>
      </c>
      <c r="R92" s="158" t="e">
        <v>#DIV/0!</v>
      </c>
      <c r="S92" s="158" t="e">
        <v>#DIV/0!</v>
      </c>
      <c r="T92" s="158" t="e">
        <v>#DIV/0!</v>
      </c>
      <c r="U92" s="158" t="e">
        <v>#DIV/0!</v>
      </c>
      <c r="V92" s="158" t="e">
        <v>#DIV/0!</v>
      </c>
      <c r="W92" s="158" t="e">
        <v>#DIV/0!</v>
      </c>
      <c r="X92" s="158" t="e">
        <v>#DIV/0!</v>
      </c>
      <c r="Y92" s="158" t="e">
        <v>#DIV/0!</v>
      </c>
      <c r="Z92" s="158" t="e">
        <v>#DIV/0!</v>
      </c>
      <c r="AA92" s="158" t="e">
        <v>#DIV/0!</v>
      </c>
      <c r="AB92" s="158" t="e">
        <v>#DIV/0!</v>
      </c>
      <c r="AC92" s="158" t="e">
        <v>#DIV/0!</v>
      </c>
      <c r="AD92" s="158" t="e">
        <v>#DIV/0!</v>
      </c>
      <c r="AE92" s="158" t="e">
        <v>#DIV/0!</v>
      </c>
      <c r="AF92" s="156" t="e">
        <v>#DIV/0!</v>
      </c>
    </row>
    <row r="93" spans="9:32" x14ac:dyDescent="0.2">
      <c r="L93" s="407"/>
      <c r="M93" s="161" t="e">
        <v>#DIV/0!</v>
      </c>
      <c r="N93" s="158" t="e">
        <v>#DIV/0!</v>
      </c>
      <c r="O93" s="158" t="e">
        <v>#DIV/0!</v>
      </c>
      <c r="P93" s="158" t="e">
        <v>#DIV/0!</v>
      </c>
      <c r="Q93" s="158" t="e">
        <v>#DIV/0!</v>
      </c>
      <c r="R93" s="158" t="e">
        <v>#DIV/0!</v>
      </c>
      <c r="S93" s="158" t="e">
        <v>#DIV/0!</v>
      </c>
      <c r="T93" s="158" t="e">
        <v>#DIV/0!</v>
      </c>
      <c r="U93" s="158" t="e">
        <v>#DIV/0!</v>
      </c>
      <c r="V93" s="158" t="e">
        <v>#DIV/0!</v>
      </c>
      <c r="W93" s="158" t="e">
        <v>#DIV/0!</v>
      </c>
      <c r="X93" s="158" t="e">
        <v>#DIV/0!</v>
      </c>
      <c r="Y93" s="158" t="e">
        <v>#DIV/0!</v>
      </c>
      <c r="Z93" s="158" t="e">
        <v>#DIV/0!</v>
      </c>
      <c r="AA93" s="158" t="e">
        <v>#DIV/0!</v>
      </c>
      <c r="AB93" s="158" t="e">
        <v>#DIV/0!</v>
      </c>
      <c r="AC93" s="158" t="e">
        <v>#DIV/0!</v>
      </c>
      <c r="AD93" s="158" t="e">
        <v>#DIV/0!</v>
      </c>
      <c r="AE93" s="158" t="e">
        <v>#DIV/0!</v>
      </c>
      <c r="AF93" s="156" t="e">
        <v>#DIV/0!</v>
      </c>
    </row>
    <row r="94" spans="9:32" x14ac:dyDescent="0.2">
      <c r="L94" s="407"/>
      <c r="M94" s="161" t="e">
        <v>#DIV/0!</v>
      </c>
      <c r="N94" s="158" t="e">
        <v>#DIV/0!</v>
      </c>
      <c r="O94" s="158" t="e">
        <v>#DIV/0!</v>
      </c>
      <c r="P94" s="158" t="e">
        <v>#DIV/0!</v>
      </c>
      <c r="Q94" s="158" t="e">
        <v>#DIV/0!</v>
      </c>
      <c r="R94" s="158" t="e">
        <v>#DIV/0!</v>
      </c>
      <c r="S94" s="158" t="e">
        <v>#DIV/0!</v>
      </c>
      <c r="T94" s="158" t="e">
        <v>#DIV/0!</v>
      </c>
      <c r="U94" s="158" t="e">
        <v>#DIV/0!</v>
      </c>
      <c r="V94" s="158" t="e">
        <v>#DIV/0!</v>
      </c>
      <c r="W94" s="158" t="e">
        <v>#DIV/0!</v>
      </c>
      <c r="X94" s="158" t="e">
        <v>#DIV/0!</v>
      </c>
      <c r="Y94" s="158" t="e">
        <v>#DIV/0!</v>
      </c>
      <c r="Z94" s="158" t="e">
        <v>#DIV/0!</v>
      </c>
      <c r="AA94" s="158" t="e">
        <v>#DIV/0!</v>
      </c>
      <c r="AB94" s="158" t="e">
        <v>#DIV/0!</v>
      </c>
      <c r="AC94" s="158" t="e">
        <v>#DIV/0!</v>
      </c>
      <c r="AD94" s="158" t="e">
        <v>#DIV/0!</v>
      </c>
      <c r="AE94" s="158" t="e">
        <v>#DIV/0!</v>
      </c>
      <c r="AF94" s="156" t="e">
        <v>#DIV/0!</v>
      </c>
    </row>
    <row r="95" spans="9:32" ht="13.5" thickBot="1" x14ac:dyDescent="0.25">
      <c r="L95" s="408"/>
      <c r="M95" s="164" t="e">
        <v>#DIV/0!</v>
      </c>
      <c r="N95" s="162" t="e">
        <v>#DIV/0!</v>
      </c>
      <c r="O95" s="162" t="e">
        <v>#DIV/0!</v>
      </c>
      <c r="P95" s="162" t="e">
        <v>#DIV/0!</v>
      </c>
      <c r="Q95" s="162" t="e">
        <v>#DIV/0!</v>
      </c>
      <c r="R95" s="162" t="e">
        <v>#DIV/0!</v>
      </c>
      <c r="S95" s="162" t="e">
        <v>#DIV/0!</v>
      </c>
      <c r="T95" s="162" t="e">
        <v>#DIV/0!</v>
      </c>
      <c r="U95" s="162" t="e">
        <v>#DIV/0!</v>
      </c>
      <c r="V95" s="162" t="e">
        <v>#DIV/0!</v>
      </c>
      <c r="W95" s="162" t="e">
        <v>#DIV/0!</v>
      </c>
      <c r="X95" s="162" t="e">
        <v>#DIV/0!</v>
      </c>
      <c r="Y95" s="162" t="e">
        <v>#DIV/0!</v>
      </c>
      <c r="Z95" s="162" t="e">
        <v>#DIV/0!</v>
      </c>
      <c r="AA95" s="162" t="e">
        <v>#DIV/0!</v>
      </c>
      <c r="AB95" s="162" t="e">
        <v>#DIV/0!</v>
      </c>
      <c r="AC95" s="162" t="e">
        <v>#DIV/0!</v>
      </c>
      <c r="AD95" s="162" t="e">
        <v>#DIV/0!</v>
      </c>
      <c r="AE95" s="162" t="e">
        <v>#DIV/0!</v>
      </c>
      <c r="AF95" s="157" t="e">
        <v>#DIV/0!</v>
      </c>
    </row>
    <row r="96" spans="9:32" x14ac:dyDescent="0.2">
      <c r="P96" s="36"/>
    </row>
    <row r="97" spans="12:32" x14ac:dyDescent="0.2">
      <c r="P97" s="36"/>
    </row>
    <row r="98" spans="12:32" ht="13.5" thickBot="1" x14ac:dyDescent="0.25">
      <c r="P98" s="36"/>
    </row>
    <row r="99" spans="12:32" ht="12.75" customHeight="1" x14ac:dyDescent="0.2">
      <c r="L99" s="406" t="s">
        <v>175</v>
      </c>
      <c r="M99" s="196" t="e">
        <f t="array" ref="M99:AF118">MINVERSE(M76:AF95)</f>
        <v>#DIV/0!</v>
      </c>
      <c r="N99" s="197" t="e">
        <v>#DIV/0!</v>
      </c>
      <c r="O99" s="197" t="e">
        <v>#DIV/0!</v>
      </c>
      <c r="P99" s="197" t="e">
        <v>#DIV/0!</v>
      </c>
      <c r="Q99" s="197" t="e">
        <v>#DIV/0!</v>
      </c>
      <c r="R99" s="197" t="e">
        <v>#DIV/0!</v>
      </c>
      <c r="S99" s="197" t="e">
        <v>#DIV/0!</v>
      </c>
      <c r="T99" s="197" t="e">
        <v>#DIV/0!</v>
      </c>
      <c r="U99" s="197" t="e">
        <v>#DIV/0!</v>
      </c>
      <c r="V99" s="197" t="e">
        <v>#DIV/0!</v>
      </c>
      <c r="W99" s="197" t="e">
        <v>#DIV/0!</v>
      </c>
      <c r="X99" s="197" t="e">
        <v>#DIV/0!</v>
      </c>
      <c r="Y99" s="197" t="e">
        <v>#DIV/0!</v>
      </c>
      <c r="Z99" s="197" t="e">
        <v>#DIV/0!</v>
      </c>
      <c r="AA99" s="197" t="e">
        <v>#DIV/0!</v>
      </c>
      <c r="AB99" s="197" t="e">
        <v>#DIV/0!</v>
      </c>
      <c r="AC99" s="197" t="e">
        <v>#DIV/0!</v>
      </c>
      <c r="AD99" s="197" t="e">
        <v>#DIV/0!</v>
      </c>
      <c r="AE99" s="197" t="e">
        <v>#DIV/0!</v>
      </c>
      <c r="AF99" s="198" t="e">
        <v>#DIV/0!</v>
      </c>
    </row>
    <row r="100" spans="12:32" x14ac:dyDescent="0.2">
      <c r="L100" s="407"/>
      <c r="M100" s="199" t="e">
        <v>#DIV/0!</v>
      </c>
      <c r="N100" s="200" t="e">
        <v>#DIV/0!</v>
      </c>
      <c r="O100" s="200" t="e">
        <v>#DIV/0!</v>
      </c>
      <c r="P100" s="200" t="e">
        <v>#DIV/0!</v>
      </c>
      <c r="Q100" s="200" t="e">
        <v>#DIV/0!</v>
      </c>
      <c r="R100" s="200" t="e">
        <v>#DIV/0!</v>
      </c>
      <c r="S100" s="200" t="e">
        <v>#DIV/0!</v>
      </c>
      <c r="T100" s="200" t="e">
        <v>#DIV/0!</v>
      </c>
      <c r="U100" s="200" t="e">
        <v>#DIV/0!</v>
      </c>
      <c r="V100" s="200" t="e">
        <v>#DIV/0!</v>
      </c>
      <c r="W100" s="200" t="e">
        <v>#DIV/0!</v>
      </c>
      <c r="X100" s="200" t="e">
        <v>#DIV/0!</v>
      </c>
      <c r="Y100" s="200" t="e">
        <v>#DIV/0!</v>
      </c>
      <c r="Z100" s="200" t="e">
        <v>#DIV/0!</v>
      </c>
      <c r="AA100" s="200" t="e">
        <v>#DIV/0!</v>
      </c>
      <c r="AB100" s="200" t="e">
        <v>#DIV/0!</v>
      </c>
      <c r="AC100" s="200" t="e">
        <v>#DIV/0!</v>
      </c>
      <c r="AD100" s="200" t="e">
        <v>#DIV/0!</v>
      </c>
      <c r="AE100" s="200" t="e">
        <v>#DIV/0!</v>
      </c>
      <c r="AF100" s="201" t="e">
        <v>#DIV/0!</v>
      </c>
    </row>
    <row r="101" spans="12:32" x14ac:dyDescent="0.2">
      <c r="L101" s="407"/>
      <c r="M101" s="199" t="e">
        <v>#DIV/0!</v>
      </c>
      <c r="N101" s="200" t="e">
        <v>#DIV/0!</v>
      </c>
      <c r="O101" s="200" t="e">
        <v>#DIV/0!</v>
      </c>
      <c r="P101" s="200" t="e">
        <v>#DIV/0!</v>
      </c>
      <c r="Q101" s="200" t="e">
        <v>#DIV/0!</v>
      </c>
      <c r="R101" s="200" t="e">
        <v>#DIV/0!</v>
      </c>
      <c r="S101" s="200" t="e">
        <v>#DIV/0!</v>
      </c>
      <c r="T101" s="200" t="e">
        <v>#DIV/0!</v>
      </c>
      <c r="U101" s="200" t="e">
        <v>#DIV/0!</v>
      </c>
      <c r="V101" s="200" t="e">
        <v>#DIV/0!</v>
      </c>
      <c r="W101" s="200" t="e">
        <v>#DIV/0!</v>
      </c>
      <c r="X101" s="200" t="e">
        <v>#DIV/0!</v>
      </c>
      <c r="Y101" s="200" t="e">
        <v>#DIV/0!</v>
      </c>
      <c r="Z101" s="200" t="e">
        <v>#DIV/0!</v>
      </c>
      <c r="AA101" s="200" t="e">
        <v>#DIV/0!</v>
      </c>
      <c r="AB101" s="200" t="e">
        <v>#DIV/0!</v>
      </c>
      <c r="AC101" s="200" t="e">
        <v>#DIV/0!</v>
      </c>
      <c r="AD101" s="200" t="e">
        <v>#DIV/0!</v>
      </c>
      <c r="AE101" s="200" t="e">
        <v>#DIV/0!</v>
      </c>
      <c r="AF101" s="201" t="e">
        <v>#DIV/0!</v>
      </c>
    </row>
    <row r="102" spans="12:32" x14ac:dyDescent="0.2">
      <c r="L102" s="407"/>
      <c r="M102" s="199" t="e">
        <v>#DIV/0!</v>
      </c>
      <c r="N102" s="200" t="e">
        <v>#DIV/0!</v>
      </c>
      <c r="O102" s="200" t="e">
        <v>#DIV/0!</v>
      </c>
      <c r="P102" s="200" t="e">
        <v>#DIV/0!</v>
      </c>
      <c r="Q102" s="200" t="e">
        <v>#DIV/0!</v>
      </c>
      <c r="R102" s="200" t="e">
        <v>#DIV/0!</v>
      </c>
      <c r="S102" s="200" t="e">
        <v>#DIV/0!</v>
      </c>
      <c r="T102" s="200" t="e">
        <v>#DIV/0!</v>
      </c>
      <c r="U102" s="200" t="e">
        <v>#DIV/0!</v>
      </c>
      <c r="V102" s="200" t="e">
        <v>#DIV/0!</v>
      </c>
      <c r="W102" s="200" t="e">
        <v>#DIV/0!</v>
      </c>
      <c r="X102" s="200" t="e">
        <v>#DIV/0!</v>
      </c>
      <c r="Y102" s="200" t="e">
        <v>#DIV/0!</v>
      </c>
      <c r="Z102" s="200" t="e">
        <v>#DIV/0!</v>
      </c>
      <c r="AA102" s="200" t="e">
        <v>#DIV/0!</v>
      </c>
      <c r="AB102" s="200" t="e">
        <v>#DIV/0!</v>
      </c>
      <c r="AC102" s="200" t="e">
        <v>#DIV/0!</v>
      </c>
      <c r="AD102" s="200" t="e">
        <v>#DIV/0!</v>
      </c>
      <c r="AE102" s="200" t="e">
        <v>#DIV/0!</v>
      </c>
      <c r="AF102" s="201" t="e">
        <v>#DIV/0!</v>
      </c>
    </row>
    <row r="103" spans="12:32" x14ac:dyDescent="0.2">
      <c r="L103" s="407"/>
      <c r="M103" s="199" t="e">
        <v>#DIV/0!</v>
      </c>
      <c r="N103" s="200" t="e">
        <v>#DIV/0!</v>
      </c>
      <c r="O103" s="200" t="e">
        <v>#DIV/0!</v>
      </c>
      <c r="P103" s="200" t="e">
        <v>#DIV/0!</v>
      </c>
      <c r="Q103" s="200" t="e">
        <v>#DIV/0!</v>
      </c>
      <c r="R103" s="200" t="e">
        <v>#DIV/0!</v>
      </c>
      <c r="S103" s="200" t="e">
        <v>#DIV/0!</v>
      </c>
      <c r="T103" s="200" t="e">
        <v>#DIV/0!</v>
      </c>
      <c r="U103" s="200" t="e">
        <v>#DIV/0!</v>
      </c>
      <c r="V103" s="200" t="e">
        <v>#DIV/0!</v>
      </c>
      <c r="W103" s="200" t="e">
        <v>#DIV/0!</v>
      </c>
      <c r="X103" s="200" t="e">
        <v>#DIV/0!</v>
      </c>
      <c r="Y103" s="200" t="e">
        <v>#DIV/0!</v>
      </c>
      <c r="Z103" s="200" t="e">
        <v>#DIV/0!</v>
      </c>
      <c r="AA103" s="200" t="e">
        <v>#DIV/0!</v>
      </c>
      <c r="AB103" s="200" t="e">
        <v>#DIV/0!</v>
      </c>
      <c r="AC103" s="200" t="e">
        <v>#DIV/0!</v>
      </c>
      <c r="AD103" s="200" t="e">
        <v>#DIV/0!</v>
      </c>
      <c r="AE103" s="200" t="e">
        <v>#DIV/0!</v>
      </c>
      <c r="AF103" s="201" t="e">
        <v>#DIV/0!</v>
      </c>
    </row>
    <row r="104" spans="12:32" x14ac:dyDescent="0.2">
      <c r="L104" s="407"/>
      <c r="M104" s="199" t="e">
        <v>#DIV/0!</v>
      </c>
      <c r="N104" s="200" t="e">
        <v>#DIV/0!</v>
      </c>
      <c r="O104" s="200" t="e">
        <v>#DIV/0!</v>
      </c>
      <c r="P104" s="200" t="e">
        <v>#DIV/0!</v>
      </c>
      <c r="Q104" s="200" t="e">
        <v>#DIV/0!</v>
      </c>
      <c r="R104" s="200" t="e">
        <v>#DIV/0!</v>
      </c>
      <c r="S104" s="200" t="e">
        <v>#DIV/0!</v>
      </c>
      <c r="T104" s="200" t="e">
        <v>#DIV/0!</v>
      </c>
      <c r="U104" s="200" t="e">
        <v>#DIV/0!</v>
      </c>
      <c r="V104" s="200" t="e">
        <v>#DIV/0!</v>
      </c>
      <c r="W104" s="200" t="e">
        <v>#DIV/0!</v>
      </c>
      <c r="X104" s="200" t="e">
        <v>#DIV/0!</v>
      </c>
      <c r="Y104" s="200" t="e">
        <v>#DIV/0!</v>
      </c>
      <c r="Z104" s="200" t="e">
        <v>#DIV/0!</v>
      </c>
      <c r="AA104" s="200" t="e">
        <v>#DIV/0!</v>
      </c>
      <c r="AB104" s="200" t="e">
        <v>#DIV/0!</v>
      </c>
      <c r="AC104" s="200" t="e">
        <v>#DIV/0!</v>
      </c>
      <c r="AD104" s="200" t="e">
        <v>#DIV/0!</v>
      </c>
      <c r="AE104" s="200" t="e">
        <v>#DIV/0!</v>
      </c>
      <c r="AF104" s="201" t="e">
        <v>#DIV/0!</v>
      </c>
    </row>
    <row r="105" spans="12:32" x14ac:dyDescent="0.2">
      <c r="L105" s="407"/>
      <c r="M105" s="199" t="e">
        <v>#DIV/0!</v>
      </c>
      <c r="N105" s="200" t="e">
        <v>#DIV/0!</v>
      </c>
      <c r="O105" s="200" t="e">
        <v>#DIV/0!</v>
      </c>
      <c r="P105" s="200" t="e">
        <v>#DIV/0!</v>
      </c>
      <c r="Q105" s="200" t="e">
        <v>#DIV/0!</v>
      </c>
      <c r="R105" s="200" t="e">
        <v>#DIV/0!</v>
      </c>
      <c r="S105" s="200" t="e">
        <v>#DIV/0!</v>
      </c>
      <c r="T105" s="200" t="e">
        <v>#DIV/0!</v>
      </c>
      <c r="U105" s="200" t="e">
        <v>#DIV/0!</v>
      </c>
      <c r="V105" s="200" t="e">
        <v>#DIV/0!</v>
      </c>
      <c r="W105" s="200" t="e">
        <v>#DIV/0!</v>
      </c>
      <c r="X105" s="200" t="e">
        <v>#DIV/0!</v>
      </c>
      <c r="Y105" s="200" t="e">
        <v>#DIV/0!</v>
      </c>
      <c r="Z105" s="200" t="e">
        <v>#DIV/0!</v>
      </c>
      <c r="AA105" s="200" t="e">
        <v>#DIV/0!</v>
      </c>
      <c r="AB105" s="200" t="e">
        <v>#DIV/0!</v>
      </c>
      <c r="AC105" s="200" t="e">
        <v>#DIV/0!</v>
      </c>
      <c r="AD105" s="200" t="e">
        <v>#DIV/0!</v>
      </c>
      <c r="AE105" s="200" t="e">
        <v>#DIV/0!</v>
      </c>
      <c r="AF105" s="201" t="e">
        <v>#DIV/0!</v>
      </c>
    </row>
    <row r="106" spans="12:32" x14ac:dyDescent="0.2">
      <c r="L106" s="407"/>
      <c r="M106" s="199" t="e">
        <v>#DIV/0!</v>
      </c>
      <c r="N106" s="200" t="e">
        <v>#DIV/0!</v>
      </c>
      <c r="O106" s="200" t="e">
        <v>#DIV/0!</v>
      </c>
      <c r="P106" s="200" t="e">
        <v>#DIV/0!</v>
      </c>
      <c r="Q106" s="200" t="e">
        <v>#DIV/0!</v>
      </c>
      <c r="R106" s="200" t="e">
        <v>#DIV/0!</v>
      </c>
      <c r="S106" s="200" t="e">
        <v>#DIV/0!</v>
      </c>
      <c r="T106" s="200" t="e">
        <v>#DIV/0!</v>
      </c>
      <c r="U106" s="200" t="e">
        <v>#DIV/0!</v>
      </c>
      <c r="V106" s="200" t="e">
        <v>#DIV/0!</v>
      </c>
      <c r="W106" s="200" t="e">
        <v>#DIV/0!</v>
      </c>
      <c r="X106" s="200" t="e">
        <v>#DIV/0!</v>
      </c>
      <c r="Y106" s="200" t="e">
        <v>#DIV/0!</v>
      </c>
      <c r="Z106" s="200" t="e">
        <v>#DIV/0!</v>
      </c>
      <c r="AA106" s="200" t="e">
        <v>#DIV/0!</v>
      </c>
      <c r="AB106" s="200" t="e">
        <v>#DIV/0!</v>
      </c>
      <c r="AC106" s="200" t="e">
        <v>#DIV/0!</v>
      </c>
      <c r="AD106" s="200" t="e">
        <v>#DIV/0!</v>
      </c>
      <c r="AE106" s="200" t="e">
        <v>#DIV/0!</v>
      </c>
      <c r="AF106" s="201" t="e">
        <v>#DIV/0!</v>
      </c>
    </row>
    <row r="107" spans="12:32" x14ac:dyDescent="0.2">
      <c r="L107" s="407"/>
      <c r="M107" s="199" t="e">
        <v>#DIV/0!</v>
      </c>
      <c r="N107" s="200" t="e">
        <v>#DIV/0!</v>
      </c>
      <c r="O107" s="200" t="e">
        <v>#DIV/0!</v>
      </c>
      <c r="P107" s="200" t="e">
        <v>#DIV/0!</v>
      </c>
      <c r="Q107" s="200" t="e">
        <v>#DIV/0!</v>
      </c>
      <c r="R107" s="200" t="e">
        <v>#DIV/0!</v>
      </c>
      <c r="S107" s="200" t="e">
        <v>#DIV/0!</v>
      </c>
      <c r="T107" s="200" t="e">
        <v>#DIV/0!</v>
      </c>
      <c r="U107" s="200" t="e">
        <v>#DIV/0!</v>
      </c>
      <c r="V107" s="200" t="e">
        <v>#DIV/0!</v>
      </c>
      <c r="W107" s="200" t="e">
        <v>#DIV/0!</v>
      </c>
      <c r="X107" s="200" t="e">
        <v>#DIV/0!</v>
      </c>
      <c r="Y107" s="200" t="e">
        <v>#DIV/0!</v>
      </c>
      <c r="Z107" s="200" t="e">
        <v>#DIV/0!</v>
      </c>
      <c r="AA107" s="200" t="e">
        <v>#DIV/0!</v>
      </c>
      <c r="AB107" s="200" t="e">
        <v>#DIV/0!</v>
      </c>
      <c r="AC107" s="200" t="e">
        <v>#DIV/0!</v>
      </c>
      <c r="AD107" s="200" t="e">
        <v>#DIV/0!</v>
      </c>
      <c r="AE107" s="200" t="e">
        <v>#DIV/0!</v>
      </c>
      <c r="AF107" s="201" t="e">
        <v>#DIV/0!</v>
      </c>
    </row>
    <row r="108" spans="12:32" x14ac:dyDescent="0.2">
      <c r="L108" s="407"/>
      <c r="M108" s="199" t="e">
        <v>#DIV/0!</v>
      </c>
      <c r="N108" s="200" t="e">
        <v>#DIV/0!</v>
      </c>
      <c r="O108" s="200" t="e">
        <v>#DIV/0!</v>
      </c>
      <c r="P108" s="200" t="e">
        <v>#DIV/0!</v>
      </c>
      <c r="Q108" s="200" t="e">
        <v>#DIV/0!</v>
      </c>
      <c r="R108" s="200" t="e">
        <v>#DIV/0!</v>
      </c>
      <c r="S108" s="200" t="e">
        <v>#DIV/0!</v>
      </c>
      <c r="T108" s="200" t="e">
        <v>#DIV/0!</v>
      </c>
      <c r="U108" s="200" t="e">
        <v>#DIV/0!</v>
      </c>
      <c r="V108" s="200" t="e">
        <v>#DIV/0!</v>
      </c>
      <c r="W108" s="200" t="e">
        <v>#DIV/0!</v>
      </c>
      <c r="X108" s="200" t="e">
        <v>#DIV/0!</v>
      </c>
      <c r="Y108" s="200" t="e">
        <v>#DIV/0!</v>
      </c>
      <c r="Z108" s="200" t="e">
        <v>#DIV/0!</v>
      </c>
      <c r="AA108" s="200" t="e">
        <v>#DIV/0!</v>
      </c>
      <c r="AB108" s="200" t="e">
        <v>#DIV/0!</v>
      </c>
      <c r="AC108" s="200" t="e">
        <v>#DIV/0!</v>
      </c>
      <c r="AD108" s="200" t="e">
        <v>#DIV/0!</v>
      </c>
      <c r="AE108" s="200" t="e">
        <v>#DIV/0!</v>
      </c>
      <c r="AF108" s="201" t="e">
        <v>#DIV/0!</v>
      </c>
    </row>
    <row r="109" spans="12:32" x14ac:dyDescent="0.2">
      <c r="L109" s="407"/>
      <c r="M109" s="199" t="e">
        <v>#DIV/0!</v>
      </c>
      <c r="N109" s="200" t="e">
        <v>#DIV/0!</v>
      </c>
      <c r="O109" s="200" t="e">
        <v>#DIV/0!</v>
      </c>
      <c r="P109" s="200" t="e">
        <v>#DIV/0!</v>
      </c>
      <c r="Q109" s="200" t="e">
        <v>#DIV/0!</v>
      </c>
      <c r="R109" s="200" t="e">
        <v>#DIV/0!</v>
      </c>
      <c r="S109" s="200" t="e">
        <v>#DIV/0!</v>
      </c>
      <c r="T109" s="200" t="e">
        <v>#DIV/0!</v>
      </c>
      <c r="U109" s="200" t="e">
        <v>#DIV/0!</v>
      </c>
      <c r="V109" s="200" t="e">
        <v>#DIV/0!</v>
      </c>
      <c r="W109" s="200" t="e">
        <v>#DIV/0!</v>
      </c>
      <c r="X109" s="200" t="e">
        <v>#DIV/0!</v>
      </c>
      <c r="Y109" s="200" t="e">
        <v>#DIV/0!</v>
      </c>
      <c r="Z109" s="200" t="e">
        <v>#DIV/0!</v>
      </c>
      <c r="AA109" s="200" t="e">
        <v>#DIV/0!</v>
      </c>
      <c r="AB109" s="200" t="e">
        <v>#DIV/0!</v>
      </c>
      <c r="AC109" s="200" t="e">
        <v>#DIV/0!</v>
      </c>
      <c r="AD109" s="200" t="e">
        <v>#DIV/0!</v>
      </c>
      <c r="AE109" s="200" t="e">
        <v>#DIV/0!</v>
      </c>
      <c r="AF109" s="201" t="e">
        <v>#DIV/0!</v>
      </c>
    </row>
    <row r="110" spans="12:32" x14ac:dyDescent="0.2">
      <c r="L110" s="407"/>
      <c r="M110" s="199" t="e">
        <v>#DIV/0!</v>
      </c>
      <c r="N110" s="200" t="e">
        <v>#DIV/0!</v>
      </c>
      <c r="O110" s="200" t="e">
        <v>#DIV/0!</v>
      </c>
      <c r="P110" s="200" t="e">
        <v>#DIV/0!</v>
      </c>
      <c r="Q110" s="200" t="e">
        <v>#DIV/0!</v>
      </c>
      <c r="R110" s="200" t="e">
        <v>#DIV/0!</v>
      </c>
      <c r="S110" s="200" t="e">
        <v>#DIV/0!</v>
      </c>
      <c r="T110" s="200" t="e">
        <v>#DIV/0!</v>
      </c>
      <c r="U110" s="200" t="e">
        <v>#DIV/0!</v>
      </c>
      <c r="V110" s="200" t="e">
        <v>#DIV/0!</v>
      </c>
      <c r="W110" s="200" t="e">
        <v>#DIV/0!</v>
      </c>
      <c r="X110" s="200" t="e">
        <v>#DIV/0!</v>
      </c>
      <c r="Y110" s="200" t="e">
        <v>#DIV/0!</v>
      </c>
      <c r="Z110" s="200" t="e">
        <v>#DIV/0!</v>
      </c>
      <c r="AA110" s="200" t="e">
        <v>#DIV/0!</v>
      </c>
      <c r="AB110" s="200" t="e">
        <v>#DIV/0!</v>
      </c>
      <c r="AC110" s="200" t="e">
        <v>#DIV/0!</v>
      </c>
      <c r="AD110" s="200" t="e">
        <v>#DIV/0!</v>
      </c>
      <c r="AE110" s="200" t="e">
        <v>#DIV/0!</v>
      </c>
      <c r="AF110" s="201" t="e">
        <v>#DIV/0!</v>
      </c>
    </row>
    <row r="111" spans="12:32" x14ac:dyDescent="0.2">
      <c r="L111" s="407"/>
      <c r="M111" s="199" t="e">
        <v>#DIV/0!</v>
      </c>
      <c r="N111" s="200" t="e">
        <v>#DIV/0!</v>
      </c>
      <c r="O111" s="200" t="e">
        <v>#DIV/0!</v>
      </c>
      <c r="P111" s="200" t="e">
        <v>#DIV/0!</v>
      </c>
      <c r="Q111" s="200" t="e">
        <v>#DIV/0!</v>
      </c>
      <c r="R111" s="200" t="e">
        <v>#DIV/0!</v>
      </c>
      <c r="S111" s="200" t="e">
        <v>#DIV/0!</v>
      </c>
      <c r="T111" s="200" t="e">
        <v>#DIV/0!</v>
      </c>
      <c r="U111" s="200" t="e">
        <v>#DIV/0!</v>
      </c>
      <c r="V111" s="200" t="e">
        <v>#DIV/0!</v>
      </c>
      <c r="W111" s="200" t="e">
        <v>#DIV/0!</v>
      </c>
      <c r="X111" s="200" t="e">
        <v>#DIV/0!</v>
      </c>
      <c r="Y111" s="200" t="e">
        <v>#DIV/0!</v>
      </c>
      <c r="Z111" s="200" t="e">
        <v>#DIV/0!</v>
      </c>
      <c r="AA111" s="200" t="e">
        <v>#DIV/0!</v>
      </c>
      <c r="AB111" s="200" t="e">
        <v>#DIV/0!</v>
      </c>
      <c r="AC111" s="200" t="e">
        <v>#DIV/0!</v>
      </c>
      <c r="AD111" s="200" t="e">
        <v>#DIV/0!</v>
      </c>
      <c r="AE111" s="200" t="e">
        <v>#DIV/0!</v>
      </c>
      <c r="AF111" s="201" t="e">
        <v>#DIV/0!</v>
      </c>
    </row>
    <row r="112" spans="12:32" x14ac:dyDescent="0.2">
      <c r="L112" s="407"/>
      <c r="M112" s="199" t="e">
        <v>#DIV/0!</v>
      </c>
      <c r="N112" s="200" t="e">
        <v>#DIV/0!</v>
      </c>
      <c r="O112" s="200" t="e">
        <v>#DIV/0!</v>
      </c>
      <c r="P112" s="200" t="e">
        <v>#DIV/0!</v>
      </c>
      <c r="Q112" s="200" t="e">
        <v>#DIV/0!</v>
      </c>
      <c r="R112" s="200" t="e">
        <v>#DIV/0!</v>
      </c>
      <c r="S112" s="200" t="e">
        <v>#DIV/0!</v>
      </c>
      <c r="T112" s="200" t="e">
        <v>#DIV/0!</v>
      </c>
      <c r="U112" s="200" t="e">
        <v>#DIV/0!</v>
      </c>
      <c r="V112" s="200" t="e">
        <v>#DIV/0!</v>
      </c>
      <c r="W112" s="200" t="e">
        <v>#DIV/0!</v>
      </c>
      <c r="X112" s="200" t="e">
        <v>#DIV/0!</v>
      </c>
      <c r="Y112" s="200" t="e">
        <v>#DIV/0!</v>
      </c>
      <c r="Z112" s="200" t="e">
        <v>#DIV/0!</v>
      </c>
      <c r="AA112" s="200" t="e">
        <v>#DIV/0!</v>
      </c>
      <c r="AB112" s="200" t="e">
        <v>#DIV/0!</v>
      </c>
      <c r="AC112" s="200" t="e">
        <v>#DIV/0!</v>
      </c>
      <c r="AD112" s="200" t="e">
        <v>#DIV/0!</v>
      </c>
      <c r="AE112" s="200" t="e">
        <v>#DIV/0!</v>
      </c>
      <c r="AF112" s="201" t="e">
        <v>#DIV/0!</v>
      </c>
    </row>
    <row r="113" spans="12:32" x14ac:dyDescent="0.2">
      <c r="L113" s="407"/>
      <c r="M113" s="199" t="e">
        <v>#DIV/0!</v>
      </c>
      <c r="N113" s="200" t="e">
        <v>#DIV/0!</v>
      </c>
      <c r="O113" s="200" t="e">
        <v>#DIV/0!</v>
      </c>
      <c r="P113" s="200" t="e">
        <v>#DIV/0!</v>
      </c>
      <c r="Q113" s="200" t="e">
        <v>#DIV/0!</v>
      </c>
      <c r="R113" s="200" t="e">
        <v>#DIV/0!</v>
      </c>
      <c r="S113" s="200" t="e">
        <v>#DIV/0!</v>
      </c>
      <c r="T113" s="200" t="e">
        <v>#DIV/0!</v>
      </c>
      <c r="U113" s="200" t="e">
        <v>#DIV/0!</v>
      </c>
      <c r="V113" s="200" t="e">
        <v>#DIV/0!</v>
      </c>
      <c r="W113" s="200" t="e">
        <v>#DIV/0!</v>
      </c>
      <c r="X113" s="200" t="e">
        <v>#DIV/0!</v>
      </c>
      <c r="Y113" s="200" t="e">
        <v>#DIV/0!</v>
      </c>
      <c r="Z113" s="200" t="e">
        <v>#DIV/0!</v>
      </c>
      <c r="AA113" s="200" t="e">
        <v>#DIV/0!</v>
      </c>
      <c r="AB113" s="200" t="e">
        <v>#DIV/0!</v>
      </c>
      <c r="AC113" s="200" t="e">
        <v>#DIV/0!</v>
      </c>
      <c r="AD113" s="200" t="e">
        <v>#DIV/0!</v>
      </c>
      <c r="AE113" s="200" t="e">
        <v>#DIV/0!</v>
      </c>
      <c r="AF113" s="201" t="e">
        <v>#DIV/0!</v>
      </c>
    </row>
    <row r="114" spans="12:32" x14ac:dyDescent="0.2">
      <c r="L114" s="407"/>
      <c r="M114" s="199" t="e">
        <v>#DIV/0!</v>
      </c>
      <c r="N114" s="200" t="e">
        <v>#DIV/0!</v>
      </c>
      <c r="O114" s="200" t="e">
        <v>#DIV/0!</v>
      </c>
      <c r="P114" s="200" t="e">
        <v>#DIV/0!</v>
      </c>
      <c r="Q114" s="200" t="e">
        <v>#DIV/0!</v>
      </c>
      <c r="R114" s="200" t="e">
        <v>#DIV/0!</v>
      </c>
      <c r="S114" s="200" t="e">
        <v>#DIV/0!</v>
      </c>
      <c r="T114" s="200" t="e">
        <v>#DIV/0!</v>
      </c>
      <c r="U114" s="200" t="e">
        <v>#DIV/0!</v>
      </c>
      <c r="V114" s="200" t="e">
        <v>#DIV/0!</v>
      </c>
      <c r="W114" s="200" t="e">
        <v>#DIV/0!</v>
      </c>
      <c r="X114" s="200" t="e">
        <v>#DIV/0!</v>
      </c>
      <c r="Y114" s="200" t="e">
        <v>#DIV/0!</v>
      </c>
      <c r="Z114" s="200" t="e">
        <v>#DIV/0!</v>
      </c>
      <c r="AA114" s="200" t="e">
        <v>#DIV/0!</v>
      </c>
      <c r="AB114" s="200" t="e">
        <v>#DIV/0!</v>
      </c>
      <c r="AC114" s="200" t="e">
        <v>#DIV/0!</v>
      </c>
      <c r="AD114" s="200" t="e">
        <v>#DIV/0!</v>
      </c>
      <c r="AE114" s="200" t="e">
        <v>#DIV/0!</v>
      </c>
      <c r="AF114" s="201" t="e">
        <v>#DIV/0!</v>
      </c>
    </row>
    <row r="115" spans="12:32" x14ac:dyDescent="0.2">
      <c r="L115" s="407"/>
      <c r="M115" s="199" t="e">
        <v>#DIV/0!</v>
      </c>
      <c r="N115" s="200" t="e">
        <v>#DIV/0!</v>
      </c>
      <c r="O115" s="200" t="e">
        <v>#DIV/0!</v>
      </c>
      <c r="P115" s="200" t="e">
        <v>#DIV/0!</v>
      </c>
      <c r="Q115" s="200" t="e">
        <v>#DIV/0!</v>
      </c>
      <c r="R115" s="200" t="e">
        <v>#DIV/0!</v>
      </c>
      <c r="S115" s="200" t="e">
        <v>#DIV/0!</v>
      </c>
      <c r="T115" s="200" t="e">
        <v>#DIV/0!</v>
      </c>
      <c r="U115" s="200" t="e">
        <v>#DIV/0!</v>
      </c>
      <c r="V115" s="200" t="e">
        <v>#DIV/0!</v>
      </c>
      <c r="W115" s="200" t="e">
        <v>#DIV/0!</v>
      </c>
      <c r="X115" s="200" t="e">
        <v>#DIV/0!</v>
      </c>
      <c r="Y115" s="200" t="e">
        <v>#DIV/0!</v>
      </c>
      <c r="Z115" s="200" t="e">
        <v>#DIV/0!</v>
      </c>
      <c r="AA115" s="200" t="e">
        <v>#DIV/0!</v>
      </c>
      <c r="AB115" s="200" t="e">
        <v>#DIV/0!</v>
      </c>
      <c r="AC115" s="200" t="e">
        <v>#DIV/0!</v>
      </c>
      <c r="AD115" s="200" t="e">
        <v>#DIV/0!</v>
      </c>
      <c r="AE115" s="200" t="e">
        <v>#DIV/0!</v>
      </c>
      <c r="AF115" s="201" t="e">
        <v>#DIV/0!</v>
      </c>
    </row>
    <row r="116" spans="12:32" x14ac:dyDescent="0.2">
      <c r="L116" s="407"/>
      <c r="M116" s="199" t="e">
        <v>#DIV/0!</v>
      </c>
      <c r="N116" s="200" t="e">
        <v>#DIV/0!</v>
      </c>
      <c r="O116" s="200" t="e">
        <v>#DIV/0!</v>
      </c>
      <c r="P116" s="200" t="e">
        <v>#DIV/0!</v>
      </c>
      <c r="Q116" s="200" t="e">
        <v>#DIV/0!</v>
      </c>
      <c r="R116" s="200" t="e">
        <v>#DIV/0!</v>
      </c>
      <c r="S116" s="200" t="e">
        <v>#DIV/0!</v>
      </c>
      <c r="T116" s="200" t="e">
        <v>#DIV/0!</v>
      </c>
      <c r="U116" s="200" t="e">
        <v>#DIV/0!</v>
      </c>
      <c r="V116" s="200" t="e">
        <v>#DIV/0!</v>
      </c>
      <c r="W116" s="200" t="e">
        <v>#DIV/0!</v>
      </c>
      <c r="X116" s="200" t="e">
        <v>#DIV/0!</v>
      </c>
      <c r="Y116" s="200" t="e">
        <v>#DIV/0!</v>
      </c>
      <c r="Z116" s="200" t="e">
        <v>#DIV/0!</v>
      </c>
      <c r="AA116" s="200" t="e">
        <v>#DIV/0!</v>
      </c>
      <c r="AB116" s="200" t="e">
        <v>#DIV/0!</v>
      </c>
      <c r="AC116" s="200" t="e">
        <v>#DIV/0!</v>
      </c>
      <c r="AD116" s="200" t="e">
        <v>#DIV/0!</v>
      </c>
      <c r="AE116" s="200" t="e">
        <v>#DIV/0!</v>
      </c>
      <c r="AF116" s="201" t="e">
        <v>#DIV/0!</v>
      </c>
    </row>
    <row r="117" spans="12:32" x14ac:dyDescent="0.2">
      <c r="L117" s="407"/>
      <c r="M117" s="199" t="e">
        <v>#DIV/0!</v>
      </c>
      <c r="N117" s="200" t="e">
        <v>#DIV/0!</v>
      </c>
      <c r="O117" s="200" t="e">
        <v>#DIV/0!</v>
      </c>
      <c r="P117" s="200" t="e">
        <v>#DIV/0!</v>
      </c>
      <c r="Q117" s="200" t="e">
        <v>#DIV/0!</v>
      </c>
      <c r="R117" s="200" t="e">
        <v>#DIV/0!</v>
      </c>
      <c r="S117" s="200" t="e">
        <v>#DIV/0!</v>
      </c>
      <c r="T117" s="200" t="e">
        <v>#DIV/0!</v>
      </c>
      <c r="U117" s="200" t="e">
        <v>#DIV/0!</v>
      </c>
      <c r="V117" s="200" t="e">
        <v>#DIV/0!</v>
      </c>
      <c r="W117" s="200" t="e">
        <v>#DIV/0!</v>
      </c>
      <c r="X117" s="200" t="e">
        <v>#DIV/0!</v>
      </c>
      <c r="Y117" s="200" t="e">
        <v>#DIV/0!</v>
      </c>
      <c r="Z117" s="200" t="e">
        <v>#DIV/0!</v>
      </c>
      <c r="AA117" s="200" t="e">
        <v>#DIV/0!</v>
      </c>
      <c r="AB117" s="200" t="e">
        <v>#DIV/0!</v>
      </c>
      <c r="AC117" s="200" t="e">
        <v>#DIV/0!</v>
      </c>
      <c r="AD117" s="200" t="e">
        <v>#DIV/0!</v>
      </c>
      <c r="AE117" s="200" t="e">
        <v>#DIV/0!</v>
      </c>
      <c r="AF117" s="201" t="e">
        <v>#DIV/0!</v>
      </c>
    </row>
    <row r="118" spans="12:32" ht="13.5" thickBot="1" x14ac:dyDescent="0.25">
      <c r="L118" s="408"/>
      <c r="M118" s="202" t="e">
        <v>#DIV/0!</v>
      </c>
      <c r="N118" s="203" t="e">
        <v>#DIV/0!</v>
      </c>
      <c r="O118" s="203" t="e">
        <v>#DIV/0!</v>
      </c>
      <c r="P118" s="203" t="e">
        <v>#DIV/0!</v>
      </c>
      <c r="Q118" s="203" t="e">
        <v>#DIV/0!</v>
      </c>
      <c r="R118" s="203" t="e">
        <v>#DIV/0!</v>
      </c>
      <c r="S118" s="203" t="e">
        <v>#DIV/0!</v>
      </c>
      <c r="T118" s="203" t="e">
        <v>#DIV/0!</v>
      </c>
      <c r="U118" s="203" t="e">
        <v>#DIV/0!</v>
      </c>
      <c r="V118" s="203" t="e">
        <v>#DIV/0!</v>
      </c>
      <c r="W118" s="203" t="e">
        <v>#DIV/0!</v>
      </c>
      <c r="X118" s="203" t="e">
        <v>#DIV/0!</v>
      </c>
      <c r="Y118" s="203" t="e">
        <v>#DIV/0!</v>
      </c>
      <c r="Z118" s="203" t="e">
        <v>#DIV/0!</v>
      </c>
      <c r="AA118" s="203" t="e">
        <v>#DIV/0!</v>
      </c>
      <c r="AB118" s="203" t="e">
        <v>#DIV/0!</v>
      </c>
      <c r="AC118" s="203" t="e">
        <v>#DIV/0!</v>
      </c>
      <c r="AD118" s="203" t="e">
        <v>#DIV/0!</v>
      </c>
      <c r="AE118" s="203" t="e">
        <v>#DIV/0!</v>
      </c>
      <c r="AF118" s="204" t="e">
        <v>#DIV/0!</v>
      </c>
    </row>
    <row r="119" spans="12:32" x14ac:dyDescent="0.2">
      <c r="L119" s="206"/>
      <c r="M119" s="205"/>
      <c r="N119" s="205"/>
      <c r="O119" s="205"/>
      <c r="P119" s="205"/>
      <c r="Q119" s="205"/>
      <c r="R119" s="205"/>
      <c r="S119" s="205"/>
      <c r="T119" s="205"/>
      <c r="U119" s="205"/>
      <c r="V119" s="205"/>
      <c r="W119" s="205"/>
      <c r="X119" s="205"/>
      <c r="Y119" s="205"/>
      <c r="Z119" s="205"/>
      <c r="AA119" s="205"/>
      <c r="AB119" s="205"/>
      <c r="AC119" s="205"/>
      <c r="AD119" s="205"/>
      <c r="AE119" s="205"/>
      <c r="AF119" s="205"/>
    </row>
    <row r="120" spans="12:32" ht="13.5" thickBot="1" x14ac:dyDescent="0.25">
      <c r="L120" s="206"/>
      <c r="M120" s="205"/>
      <c r="N120" s="205"/>
      <c r="O120" s="205"/>
      <c r="P120" s="205"/>
      <c r="Q120" s="205"/>
      <c r="R120" s="205"/>
      <c r="S120" s="205"/>
      <c r="T120" s="205"/>
      <c r="U120" s="205"/>
      <c r="V120" s="205"/>
      <c r="W120" s="205"/>
      <c r="X120" s="205"/>
      <c r="Y120" s="205"/>
      <c r="Z120" s="205"/>
      <c r="AA120" s="205"/>
      <c r="AB120" s="205"/>
      <c r="AC120" s="205"/>
      <c r="AD120" s="205"/>
      <c r="AE120" s="205"/>
      <c r="AF120" s="205"/>
    </row>
    <row r="121" spans="12:32" ht="12.75" customHeight="1" x14ac:dyDescent="0.2">
      <c r="L121" s="401" t="s">
        <v>174</v>
      </c>
      <c r="M121" s="208" t="e">
        <f t="array" ref="M121:AF140">MMULT(MMULT(M53:AF72,M30:AF49),M99:AF118)</f>
        <v>#DIV/0!</v>
      </c>
      <c r="N121" s="209" t="e">
        <v>#DIV/0!</v>
      </c>
      <c r="O121" s="209" t="e">
        <v>#DIV/0!</v>
      </c>
      <c r="P121" s="209" t="e">
        <v>#DIV/0!</v>
      </c>
      <c r="Q121" s="209" t="e">
        <v>#DIV/0!</v>
      </c>
      <c r="R121" s="209" t="e">
        <v>#DIV/0!</v>
      </c>
      <c r="S121" s="209" t="e">
        <v>#DIV/0!</v>
      </c>
      <c r="T121" s="209" t="e">
        <v>#DIV/0!</v>
      </c>
      <c r="U121" s="209" t="e">
        <v>#DIV/0!</v>
      </c>
      <c r="V121" s="209" t="e">
        <v>#DIV/0!</v>
      </c>
      <c r="W121" s="209" t="e">
        <v>#DIV/0!</v>
      </c>
      <c r="X121" s="209" t="e">
        <v>#DIV/0!</v>
      </c>
      <c r="Y121" s="209" t="e">
        <v>#DIV/0!</v>
      </c>
      <c r="Z121" s="209" t="e">
        <v>#DIV/0!</v>
      </c>
      <c r="AA121" s="209" t="e">
        <v>#DIV/0!</v>
      </c>
      <c r="AB121" s="209" t="e">
        <v>#DIV/0!</v>
      </c>
      <c r="AC121" s="209" t="e">
        <v>#DIV/0!</v>
      </c>
      <c r="AD121" s="209" t="e">
        <v>#DIV/0!</v>
      </c>
      <c r="AE121" s="209" t="e">
        <v>#DIV/0!</v>
      </c>
      <c r="AF121" s="210" t="e">
        <v>#DIV/0!</v>
      </c>
    </row>
    <row r="122" spans="12:32" x14ac:dyDescent="0.2">
      <c r="L122" s="402"/>
      <c r="M122" s="211" t="e">
        <v>#DIV/0!</v>
      </c>
      <c r="N122" s="207" t="e">
        <v>#DIV/0!</v>
      </c>
      <c r="O122" s="207" t="e">
        <v>#DIV/0!</v>
      </c>
      <c r="P122" s="207" t="e">
        <v>#DIV/0!</v>
      </c>
      <c r="Q122" s="207" t="e">
        <v>#DIV/0!</v>
      </c>
      <c r="R122" s="207" t="e">
        <v>#DIV/0!</v>
      </c>
      <c r="S122" s="207" t="e">
        <v>#DIV/0!</v>
      </c>
      <c r="T122" s="207" t="e">
        <v>#DIV/0!</v>
      </c>
      <c r="U122" s="207" t="e">
        <v>#DIV/0!</v>
      </c>
      <c r="V122" s="207" t="e">
        <v>#DIV/0!</v>
      </c>
      <c r="W122" s="207" t="e">
        <v>#DIV/0!</v>
      </c>
      <c r="X122" s="207" t="e">
        <v>#DIV/0!</v>
      </c>
      <c r="Y122" s="207" t="e">
        <v>#DIV/0!</v>
      </c>
      <c r="Z122" s="207" t="e">
        <v>#DIV/0!</v>
      </c>
      <c r="AA122" s="207" t="e">
        <v>#DIV/0!</v>
      </c>
      <c r="AB122" s="207" t="e">
        <v>#DIV/0!</v>
      </c>
      <c r="AC122" s="207" t="e">
        <v>#DIV/0!</v>
      </c>
      <c r="AD122" s="207" t="e">
        <v>#DIV/0!</v>
      </c>
      <c r="AE122" s="207" t="e">
        <v>#DIV/0!</v>
      </c>
      <c r="AF122" s="212" t="e">
        <v>#DIV/0!</v>
      </c>
    </row>
    <row r="123" spans="12:32" x14ac:dyDescent="0.2">
      <c r="L123" s="402"/>
      <c r="M123" s="211" t="e">
        <v>#DIV/0!</v>
      </c>
      <c r="N123" s="207" t="e">
        <v>#DIV/0!</v>
      </c>
      <c r="O123" s="207" t="e">
        <v>#DIV/0!</v>
      </c>
      <c r="P123" s="207" t="e">
        <v>#DIV/0!</v>
      </c>
      <c r="Q123" s="207" t="e">
        <v>#DIV/0!</v>
      </c>
      <c r="R123" s="207" t="e">
        <v>#DIV/0!</v>
      </c>
      <c r="S123" s="207" t="e">
        <v>#DIV/0!</v>
      </c>
      <c r="T123" s="207" t="e">
        <v>#DIV/0!</v>
      </c>
      <c r="U123" s="207" t="e">
        <v>#DIV/0!</v>
      </c>
      <c r="V123" s="207" t="e">
        <v>#DIV/0!</v>
      </c>
      <c r="W123" s="207" t="e">
        <v>#DIV/0!</v>
      </c>
      <c r="X123" s="207" t="e">
        <v>#DIV/0!</v>
      </c>
      <c r="Y123" s="207" t="e">
        <v>#DIV/0!</v>
      </c>
      <c r="Z123" s="207" t="e">
        <v>#DIV/0!</v>
      </c>
      <c r="AA123" s="207" t="e">
        <v>#DIV/0!</v>
      </c>
      <c r="AB123" s="207" t="e">
        <v>#DIV/0!</v>
      </c>
      <c r="AC123" s="207" t="e">
        <v>#DIV/0!</v>
      </c>
      <c r="AD123" s="207" t="e">
        <v>#DIV/0!</v>
      </c>
      <c r="AE123" s="207" t="e">
        <v>#DIV/0!</v>
      </c>
      <c r="AF123" s="212" t="e">
        <v>#DIV/0!</v>
      </c>
    </row>
    <row r="124" spans="12:32" x14ac:dyDescent="0.2">
      <c r="L124" s="402"/>
      <c r="M124" s="211" t="e">
        <v>#DIV/0!</v>
      </c>
      <c r="N124" s="207" t="e">
        <v>#DIV/0!</v>
      </c>
      <c r="O124" s="207" t="e">
        <v>#DIV/0!</v>
      </c>
      <c r="P124" s="207" t="e">
        <v>#DIV/0!</v>
      </c>
      <c r="Q124" s="207" t="e">
        <v>#DIV/0!</v>
      </c>
      <c r="R124" s="207" t="e">
        <v>#DIV/0!</v>
      </c>
      <c r="S124" s="207" t="e">
        <v>#DIV/0!</v>
      </c>
      <c r="T124" s="207" t="e">
        <v>#DIV/0!</v>
      </c>
      <c r="U124" s="207" t="e">
        <v>#DIV/0!</v>
      </c>
      <c r="V124" s="207" t="e">
        <v>#DIV/0!</v>
      </c>
      <c r="W124" s="207" t="e">
        <v>#DIV/0!</v>
      </c>
      <c r="X124" s="207" t="e">
        <v>#DIV/0!</v>
      </c>
      <c r="Y124" s="207" t="e">
        <v>#DIV/0!</v>
      </c>
      <c r="Z124" s="207" t="e">
        <v>#DIV/0!</v>
      </c>
      <c r="AA124" s="207" t="e">
        <v>#DIV/0!</v>
      </c>
      <c r="AB124" s="207" t="e">
        <v>#DIV/0!</v>
      </c>
      <c r="AC124" s="207" t="e">
        <v>#DIV/0!</v>
      </c>
      <c r="AD124" s="207" t="e">
        <v>#DIV/0!</v>
      </c>
      <c r="AE124" s="207" t="e">
        <v>#DIV/0!</v>
      </c>
      <c r="AF124" s="212" t="e">
        <v>#DIV/0!</v>
      </c>
    </row>
    <row r="125" spans="12:32" x14ac:dyDescent="0.2">
      <c r="L125" s="402"/>
      <c r="M125" s="211" t="e">
        <v>#DIV/0!</v>
      </c>
      <c r="N125" s="207" t="e">
        <v>#DIV/0!</v>
      </c>
      <c r="O125" s="207" t="e">
        <v>#DIV/0!</v>
      </c>
      <c r="P125" s="207" t="e">
        <v>#DIV/0!</v>
      </c>
      <c r="Q125" s="207" t="e">
        <v>#DIV/0!</v>
      </c>
      <c r="R125" s="207" t="e">
        <v>#DIV/0!</v>
      </c>
      <c r="S125" s="207" t="e">
        <v>#DIV/0!</v>
      </c>
      <c r="T125" s="207" t="e">
        <v>#DIV/0!</v>
      </c>
      <c r="U125" s="207" t="e">
        <v>#DIV/0!</v>
      </c>
      <c r="V125" s="207" t="e">
        <v>#DIV/0!</v>
      </c>
      <c r="W125" s="207" t="e">
        <v>#DIV/0!</v>
      </c>
      <c r="X125" s="207" t="e">
        <v>#DIV/0!</v>
      </c>
      <c r="Y125" s="207" t="e">
        <v>#DIV/0!</v>
      </c>
      <c r="Z125" s="207" t="e">
        <v>#DIV/0!</v>
      </c>
      <c r="AA125" s="207" t="e">
        <v>#DIV/0!</v>
      </c>
      <c r="AB125" s="207" t="e">
        <v>#DIV/0!</v>
      </c>
      <c r="AC125" s="207" t="e">
        <v>#DIV/0!</v>
      </c>
      <c r="AD125" s="207" t="e">
        <v>#DIV/0!</v>
      </c>
      <c r="AE125" s="207" t="e">
        <v>#DIV/0!</v>
      </c>
      <c r="AF125" s="212" t="e">
        <v>#DIV/0!</v>
      </c>
    </row>
    <row r="126" spans="12:32" x14ac:dyDescent="0.2">
      <c r="L126" s="402"/>
      <c r="M126" s="211" t="e">
        <v>#DIV/0!</v>
      </c>
      <c r="N126" s="207" t="e">
        <v>#DIV/0!</v>
      </c>
      <c r="O126" s="207" t="e">
        <v>#DIV/0!</v>
      </c>
      <c r="P126" s="207" t="e">
        <v>#DIV/0!</v>
      </c>
      <c r="Q126" s="207" t="e">
        <v>#DIV/0!</v>
      </c>
      <c r="R126" s="207" t="e">
        <v>#DIV/0!</v>
      </c>
      <c r="S126" s="207" t="e">
        <v>#DIV/0!</v>
      </c>
      <c r="T126" s="207" t="e">
        <v>#DIV/0!</v>
      </c>
      <c r="U126" s="207" t="e">
        <v>#DIV/0!</v>
      </c>
      <c r="V126" s="207" t="e">
        <v>#DIV/0!</v>
      </c>
      <c r="W126" s="207" t="e">
        <v>#DIV/0!</v>
      </c>
      <c r="X126" s="207" t="e">
        <v>#DIV/0!</v>
      </c>
      <c r="Y126" s="207" t="e">
        <v>#DIV/0!</v>
      </c>
      <c r="Z126" s="207" t="e">
        <v>#DIV/0!</v>
      </c>
      <c r="AA126" s="207" t="e">
        <v>#DIV/0!</v>
      </c>
      <c r="AB126" s="207" t="e">
        <v>#DIV/0!</v>
      </c>
      <c r="AC126" s="207" t="e">
        <v>#DIV/0!</v>
      </c>
      <c r="AD126" s="207" t="e">
        <v>#DIV/0!</v>
      </c>
      <c r="AE126" s="207" t="e">
        <v>#DIV/0!</v>
      </c>
      <c r="AF126" s="212" t="e">
        <v>#DIV/0!</v>
      </c>
    </row>
    <row r="127" spans="12:32" x14ac:dyDescent="0.2">
      <c r="L127" s="402"/>
      <c r="M127" s="211" t="e">
        <v>#DIV/0!</v>
      </c>
      <c r="N127" s="207" t="e">
        <v>#DIV/0!</v>
      </c>
      <c r="O127" s="207" t="e">
        <v>#DIV/0!</v>
      </c>
      <c r="P127" s="207" t="e">
        <v>#DIV/0!</v>
      </c>
      <c r="Q127" s="207" t="e">
        <v>#DIV/0!</v>
      </c>
      <c r="R127" s="207" t="e">
        <v>#DIV/0!</v>
      </c>
      <c r="S127" s="207" t="e">
        <v>#DIV/0!</v>
      </c>
      <c r="T127" s="207" t="e">
        <v>#DIV/0!</v>
      </c>
      <c r="U127" s="207" t="e">
        <v>#DIV/0!</v>
      </c>
      <c r="V127" s="207" t="e">
        <v>#DIV/0!</v>
      </c>
      <c r="W127" s="207" t="e">
        <v>#DIV/0!</v>
      </c>
      <c r="X127" s="207" t="e">
        <v>#DIV/0!</v>
      </c>
      <c r="Y127" s="207" t="e">
        <v>#DIV/0!</v>
      </c>
      <c r="Z127" s="207" t="e">
        <v>#DIV/0!</v>
      </c>
      <c r="AA127" s="207" t="e">
        <v>#DIV/0!</v>
      </c>
      <c r="AB127" s="207" t="e">
        <v>#DIV/0!</v>
      </c>
      <c r="AC127" s="207" t="e">
        <v>#DIV/0!</v>
      </c>
      <c r="AD127" s="207" t="e">
        <v>#DIV/0!</v>
      </c>
      <c r="AE127" s="207" t="e">
        <v>#DIV/0!</v>
      </c>
      <c r="AF127" s="212" t="e">
        <v>#DIV/0!</v>
      </c>
    </row>
    <row r="128" spans="12:32" x14ac:dyDescent="0.2">
      <c r="L128" s="402"/>
      <c r="M128" s="211" t="e">
        <v>#DIV/0!</v>
      </c>
      <c r="N128" s="207" t="e">
        <v>#DIV/0!</v>
      </c>
      <c r="O128" s="207" t="e">
        <v>#DIV/0!</v>
      </c>
      <c r="P128" s="207" t="e">
        <v>#DIV/0!</v>
      </c>
      <c r="Q128" s="207" t="e">
        <v>#DIV/0!</v>
      </c>
      <c r="R128" s="207" t="e">
        <v>#DIV/0!</v>
      </c>
      <c r="S128" s="207" t="e">
        <v>#DIV/0!</v>
      </c>
      <c r="T128" s="207" t="e">
        <v>#DIV/0!</v>
      </c>
      <c r="U128" s="207" t="e">
        <v>#DIV/0!</v>
      </c>
      <c r="V128" s="207" t="e">
        <v>#DIV/0!</v>
      </c>
      <c r="W128" s="207" t="e">
        <v>#DIV/0!</v>
      </c>
      <c r="X128" s="207" t="e">
        <v>#DIV/0!</v>
      </c>
      <c r="Y128" s="207" t="e">
        <v>#DIV/0!</v>
      </c>
      <c r="Z128" s="207" t="e">
        <v>#DIV/0!</v>
      </c>
      <c r="AA128" s="207" t="e">
        <v>#DIV/0!</v>
      </c>
      <c r="AB128" s="207" t="e">
        <v>#DIV/0!</v>
      </c>
      <c r="AC128" s="207" t="e">
        <v>#DIV/0!</v>
      </c>
      <c r="AD128" s="207" t="e">
        <v>#DIV/0!</v>
      </c>
      <c r="AE128" s="207" t="e">
        <v>#DIV/0!</v>
      </c>
      <c r="AF128" s="212" t="e">
        <v>#DIV/0!</v>
      </c>
    </row>
    <row r="129" spans="9:32" x14ac:dyDescent="0.2">
      <c r="L129" s="402"/>
      <c r="M129" s="211" t="e">
        <v>#DIV/0!</v>
      </c>
      <c r="N129" s="207" t="e">
        <v>#DIV/0!</v>
      </c>
      <c r="O129" s="207" t="e">
        <v>#DIV/0!</v>
      </c>
      <c r="P129" s="207" t="e">
        <v>#DIV/0!</v>
      </c>
      <c r="Q129" s="207" t="e">
        <v>#DIV/0!</v>
      </c>
      <c r="R129" s="207" t="e">
        <v>#DIV/0!</v>
      </c>
      <c r="S129" s="207" t="e">
        <v>#DIV/0!</v>
      </c>
      <c r="T129" s="207" t="e">
        <v>#DIV/0!</v>
      </c>
      <c r="U129" s="207" t="e">
        <v>#DIV/0!</v>
      </c>
      <c r="V129" s="207" t="e">
        <v>#DIV/0!</v>
      </c>
      <c r="W129" s="207" t="e">
        <v>#DIV/0!</v>
      </c>
      <c r="X129" s="207" t="e">
        <v>#DIV/0!</v>
      </c>
      <c r="Y129" s="207" t="e">
        <v>#DIV/0!</v>
      </c>
      <c r="Z129" s="207" t="e">
        <v>#DIV/0!</v>
      </c>
      <c r="AA129" s="207" t="e">
        <v>#DIV/0!</v>
      </c>
      <c r="AB129" s="207" t="e">
        <v>#DIV/0!</v>
      </c>
      <c r="AC129" s="207" t="e">
        <v>#DIV/0!</v>
      </c>
      <c r="AD129" s="207" t="e">
        <v>#DIV/0!</v>
      </c>
      <c r="AE129" s="207" t="e">
        <v>#DIV/0!</v>
      </c>
      <c r="AF129" s="212" t="e">
        <v>#DIV/0!</v>
      </c>
    </row>
    <row r="130" spans="9:32" x14ac:dyDescent="0.2">
      <c r="L130" s="402"/>
      <c r="M130" s="211" t="e">
        <v>#DIV/0!</v>
      </c>
      <c r="N130" s="207" t="e">
        <v>#DIV/0!</v>
      </c>
      <c r="O130" s="207" t="e">
        <v>#DIV/0!</v>
      </c>
      <c r="P130" s="207" t="e">
        <v>#DIV/0!</v>
      </c>
      <c r="Q130" s="207" t="e">
        <v>#DIV/0!</v>
      </c>
      <c r="R130" s="207" t="e">
        <v>#DIV/0!</v>
      </c>
      <c r="S130" s="207" t="e">
        <v>#DIV/0!</v>
      </c>
      <c r="T130" s="207" t="e">
        <v>#DIV/0!</v>
      </c>
      <c r="U130" s="207" t="e">
        <v>#DIV/0!</v>
      </c>
      <c r="V130" s="207" t="e">
        <v>#DIV/0!</v>
      </c>
      <c r="W130" s="207" t="e">
        <v>#DIV/0!</v>
      </c>
      <c r="X130" s="207" t="e">
        <v>#DIV/0!</v>
      </c>
      <c r="Y130" s="207" t="e">
        <v>#DIV/0!</v>
      </c>
      <c r="Z130" s="207" t="e">
        <v>#DIV/0!</v>
      </c>
      <c r="AA130" s="207" t="e">
        <v>#DIV/0!</v>
      </c>
      <c r="AB130" s="207" t="e">
        <v>#DIV/0!</v>
      </c>
      <c r="AC130" s="207" t="e">
        <v>#DIV/0!</v>
      </c>
      <c r="AD130" s="207" t="e">
        <v>#DIV/0!</v>
      </c>
      <c r="AE130" s="207" t="e">
        <v>#DIV/0!</v>
      </c>
      <c r="AF130" s="212" t="e">
        <v>#DIV/0!</v>
      </c>
    </row>
    <row r="131" spans="9:32" x14ac:dyDescent="0.2">
      <c r="L131" s="402"/>
      <c r="M131" s="211" t="e">
        <v>#DIV/0!</v>
      </c>
      <c r="N131" s="207" t="e">
        <v>#DIV/0!</v>
      </c>
      <c r="O131" s="207" t="e">
        <v>#DIV/0!</v>
      </c>
      <c r="P131" s="207" t="e">
        <v>#DIV/0!</v>
      </c>
      <c r="Q131" s="207" t="e">
        <v>#DIV/0!</v>
      </c>
      <c r="R131" s="207" t="e">
        <v>#DIV/0!</v>
      </c>
      <c r="S131" s="207" t="e">
        <v>#DIV/0!</v>
      </c>
      <c r="T131" s="207" t="e">
        <v>#DIV/0!</v>
      </c>
      <c r="U131" s="207" t="e">
        <v>#DIV/0!</v>
      </c>
      <c r="V131" s="207" t="e">
        <v>#DIV/0!</v>
      </c>
      <c r="W131" s="207" t="e">
        <v>#DIV/0!</v>
      </c>
      <c r="X131" s="207" t="e">
        <v>#DIV/0!</v>
      </c>
      <c r="Y131" s="207" t="e">
        <v>#DIV/0!</v>
      </c>
      <c r="Z131" s="207" t="e">
        <v>#DIV/0!</v>
      </c>
      <c r="AA131" s="207" t="e">
        <v>#DIV/0!</v>
      </c>
      <c r="AB131" s="207" t="e">
        <v>#DIV/0!</v>
      </c>
      <c r="AC131" s="207" t="e">
        <v>#DIV/0!</v>
      </c>
      <c r="AD131" s="207" t="e">
        <v>#DIV/0!</v>
      </c>
      <c r="AE131" s="207" t="e">
        <v>#DIV/0!</v>
      </c>
      <c r="AF131" s="212" t="e">
        <v>#DIV/0!</v>
      </c>
    </row>
    <row r="132" spans="9:32" x14ac:dyDescent="0.2">
      <c r="L132" s="402"/>
      <c r="M132" s="211" t="e">
        <v>#DIV/0!</v>
      </c>
      <c r="N132" s="207" t="e">
        <v>#DIV/0!</v>
      </c>
      <c r="O132" s="207" t="e">
        <v>#DIV/0!</v>
      </c>
      <c r="P132" s="207" t="e">
        <v>#DIV/0!</v>
      </c>
      <c r="Q132" s="207" t="e">
        <v>#DIV/0!</v>
      </c>
      <c r="R132" s="207" t="e">
        <v>#DIV/0!</v>
      </c>
      <c r="S132" s="207" t="e">
        <v>#DIV/0!</v>
      </c>
      <c r="T132" s="207" t="e">
        <v>#DIV/0!</v>
      </c>
      <c r="U132" s="207" t="e">
        <v>#DIV/0!</v>
      </c>
      <c r="V132" s="207" t="e">
        <v>#DIV/0!</v>
      </c>
      <c r="W132" s="207" t="e">
        <v>#DIV/0!</v>
      </c>
      <c r="X132" s="207" t="e">
        <v>#DIV/0!</v>
      </c>
      <c r="Y132" s="207" t="e">
        <v>#DIV/0!</v>
      </c>
      <c r="Z132" s="207" t="e">
        <v>#DIV/0!</v>
      </c>
      <c r="AA132" s="207" t="e">
        <v>#DIV/0!</v>
      </c>
      <c r="AB132" s="207" t="e">
        <v>#DIV/0!</v>
      </c>
      <c r="AC132" s="207" t="e">
        <v>#DIV/0!</v>
      </c>
      <c r="AD132" s="207" t="e">
        <v>#DIV/0!</v>
      </c>
      <c r="AE132" s="207" t="e">
        <v>#DIV/0!</v>
      </c>
      <c r="AF132" s="212" t="e">
        <v>#DIV/0!</v>
      </c>
    </row>
    <row r="133" spans="9:32" x14ac:dyDescent="0.2">
      <c r="L133" s="402"/>
      <c r="M133" s="211" t="e">
        <v>#DIV/0!</v>
      </c>
      <c r="N133" s="207" t="e">
        <v>#DIV/0!</v>
      </c>
      <c r="O133" s="207" t="e">
        <v>#DIV/0!</v>
      </c>
      <c r="P133" s="207" t="e">
        <v>#DIV/0!</v>
      </c>
      <c r="Q133" s="207" t="e">
        <v>#DIV/0!</v>
      </c>
      <c r="R133" s="207" t="e">
        <v>#DIV/0!</v>
      </c>
      <c r="S133" s="207" t="e">
        <v>#DIV/0!</v>
      </c>
      <c r="T133" s="207" t="e">
        <v>#DIV/0!</v>
      </c>
      <c r="U133" s="207" t="e">
        <v>#DIV/0!</v>
      </c>
      <c r="V133" s="207" t="e">
        <v>#DIV/0!</v>
      </c>
      <c r="W133" s="207" t="e">
        <v>#DIV/0!</v>
      </c>
      <c r="X133" s="207" t="e">
        <v>#DIV/0!</v>
      </c>
      <c r="Y133" s="207" t="e">
        <v>#DIV/0!</v>
      </c>
      <c r="Z133" s="207" t="e">
        <v>#DIV/0!</v>
      </c>
      <c r="AA133" s="207" t="e">
        <v>#DIV/0!</v>
      </c>
      <c r="AB133" s="207" t="e">
        <v>#DIV/0!</v>
      </c>
      <c r="AC133" s="207" t="e">
        <v>#DIV/0!</v>
      </c>
      <c r="AD133" s="207" t="e">
        <v>#DIV/0!</v>
      </c>
      <c r="AE133" s="207" t="e">
        <v>#DIV/0!</v>
      </c>
      <c r="AF133" s="212" t="e">
        <v>#DIV/0!</v>
      </c>
    </row>
    <row r="134" spans="9:32" x14ac:dyDescent="0.2">
      <c r="L134" s="402"/>
      <c r="M134" s="211" t="e">
        <v>#DIV/0!</v>
      </c>
      <c r="N134" s="207" t="e">
        <v>#DIV/0!</v>
      </c>
      <c r="O134" s="207" t="e">
        <v>#DIV/0!</v>
      </c>
      <c r="P134" s="207" t="e">
        <v>#DIV/0!</v>
      </c>
      <c r="Q134" s="207" t="e">
        <v>#DIV/0!</v>
      </c>
      <c r="R134" s="207" t="e">
        <v>#DIV/0!</v>
      </c>
      <c r="S134" s="207" t="e">
        <v>#DIV/0!</v>
      </c>
      <c r="T134" s="207" t="e">
        <v>#DIV/0!</v>
      </c>
      <c r="U134" s="207" t="e">
        <v>#DIV/0!</v>
      </c>
      <c r="V134" s="207" t="e">
        <v>#DIV/0!</v>
      </c>
      <c r="W134" s="207" t="e">
        <v>#DIV/0!</v>
      </c>
      <c r="X134" s="207" t="e">
        <v>#DIV/0!</v>
      </c>
      <c r="Y134" s="207" t="e">
        <v>#DIV/0!</v>
      </c>
      <c r="Z134" s="207" t="e">
        <v>#DIV/0!</v>
      </c>
      <c r="AA134" s="207" t="e">
        <v>#DIV/0!</v>
      </c>
      <c r="AB134" s="207" t="e">
        <v>#DIV/0!</v>
      </c>
      <c r="AC134" s="207" t="e">
        <v>#DIV/0!</v>
      </c>
      <c r="AD134" s="207" t="e">
        <v>#DIV/0!</v>
      </c>
      <c r="AE134" s="207" t="e">
        <v>#DIV/0!</v>
      </c>
      <c r="AF134" s="212" t="e">
        <v>#DIV/0!</v>
      </c>
    </row>
    <row r="135" spans="9:32" x14ac:dyDescent="0.2">
      <c r="L135" s="402"/>
      <c r="M135" s="211" t="e">
        <v>#DIV/0!</v>
      </c>
      <c r="N135" s="207" t="e">
        <v>#DIV/0!</v>
      </c>
      <c r="O135" s="207" t="e">
        <v>#DIV/0!</v>
      </c>
      <c r="P135" s="207" t="e">
        <v>#DIV/0!</v>
      </c>
      <c r="Q135" s="207" t="e">
        <v>#DIV/0!</v>
      </c>
      <c r="R135" s="207" t="e">
        <v>#DIV/0!</v>
      </c>
      <c r="S135" s="207" t="e">
        <v>#DIV/0!</v>
      </c>
      <c r="T135" s="207" t="e">
        <v>#DIV/0!</v>
      </c>
      <c r="U135" s="207" t="e">
        <v>#DIV/0!</v>
      </c>
      <c r="V135" s="207" t="e">
        <v>#DIV/0!</v>
      </c>
      <c r="W135" s="207" t="e">
        <v>#DIV/0!</v>
      </c>
      <c r="X135" s="207" t="e">
        <v>#DIV/0!</v>
      </c>
      <c r="Y135" s="207" t="e">
        <v>#DIV/0!</v>
      </c>
      <c r="Z135" s="207" t="e">
        <v>#DIV/0!</v>
      </c>
      <c r="AA135" s="207" t="e">
        <v>#DIV/0!</v>
      </c>
      <c r="AB135" s="207" t="e">
        <v>#DIV/0!</v>
      </c>
      <c r="AC135" s="207" t="e">
        <v>#DIV/0!</v>
      </c>
      <c r="AD135" s="207" t="e">
        <v>#DIV/0!</v>
      </c>
      <c r="AE135" s="207" t="e">
        <v>#DIV/0!</v>
      </c>
      <c r="AF135" s="212" t="e">
        <v>#DIV/0!</v>
      </c>
    </row>
    <row r="136" spans="9:32" x14ac:dyDescent="0.2">
      <c r="L136" s="402"/>
      <c r="M136" s="211" t="e">
        <v>#DIV/0!</v>
      </c>
      <c r="N136" s="207" t="e">
        <v>#DIV/0!</v>
      </c>
      <c r="O136" s="207" t="e">
        <v>#DIV/0!</v>
      </c>
      <c r="P136" s="207" t="e">
        <v>#DIV/0!</v>
      </c>
      <c r="Q136" s="207" t="e">
        <v>#DIV/0!</v>
      </c>
      <c r="R136" s="207" t="e">
        <v>#DIV/0!</v>
      </c>
      <c r="S136" s="207" t="e">
        <v>#DIV/0!</v>
      </c>
      <c r="T136" s="207" t="e">
        <v>#DIV/0!</v>
      </c>
      <c r="U136" s="207" t="e">
        <v>#DIV/0!</v>
      </c>
      <c r="V136" s="207" t="e">
        <v>#DIV/0!</v>
      </c>
      <c r="W136" s="207" t="e">
        <v>#DIV/0!</v>
      </c>
      <c r="X136" s="207" t="e">
        <v>#DIV/0!</v>
      </c>
      <c r="Y136" s="207" t="e">
        <v>#DIV/0!</v>
      </c>
      <c r="Z136" s="207" t="e">
        <v>#DIV/0!</v>
      </c>
      <c r="AA136" s="207" t="e">
        <v>#DIV/0!</v>
      </c>
      <c r="AB136" s="207" t="e">
        <v>#DIV/0!</v>
      </c>
      <c r="AC136" s="207" t="e">
        <v>#DIV/0!</v>
      </c>
      <c r="AD136" s="207" t="e">
        <v>#DIV/0!</v>
      </c>
      <c r="AE136" s="207" t="e">
        <v>#DIV/0!</v>
      </c>
      <c r="AF136" s="212" t="e">
        <v>#DIV/0!</v>
      </c>
    </row>
    <row r="137" spans="9:32" x14ac:dyDescent="0.2">
      <c r="I137" s="189" t="s">
        <v>161</v>
      </c>
      <c r="L137" s="402"/>
      <c r="M137" s="211" t="e">
        <v>#DIV/0!</v>
      </c>
      <c r="N137" s="207" t="e">
        <v>#DIV/0!</v>
      </c>
      <c r="O137" s="207" t="e">
        <v>#DIV/0!</v>
      </c>
      <c r="P137" s="207" t="e">
        <v>#DIV/0!</v>
      </c>
      <c r="Q137" s="207" t="e">
        <v>#DIV/0!</v>
      </c>
      <c r="R137" s="207" t="e">
        <v>#DIV/0!</v>
      </c>
      <c r="S137" s="207" t="e">
        <v>#DIV/0!</v>
      </c>
      <c r="T137" s="207" t="e">
        <v>#DIV/0!</v>
      </c>
      <c r="U137" s="207" t="e">
        <v>#DIV/0!</v>
      </c>
      <c r="V137" s="207" t="e">
        <v>#DIV/0!</v>
      </c>
      <c r="W137" s="207" t="e">
        <v>#DIV/0!</v>
      </c>
      <c r="X137" s="207" t="e">
        <v>#DIV/0!</v>
      </c>
      <c r="Y137" s="207" t="e">
        <v>#DIV/0!</v>
      </c>
      <c r="Z137" s="207" t="e">
        <v>#DIV/0!</v>
      </c>
      <c r="AA137" s="207" t="e">
        <v>#DIV/0!</v>
      </c>
      <c r="AB137" s="207" t="e">
        <v>#DIV/0!</v>
      </c>
      <c r="AC137" s="207" t="e">
        <v>#DIV/0!</v>
      </c>
      <c r="AD137" s="207" t="e">
        <v>#DIV/0!</v>
      </c>
      <c r="AE137" s="207" t="e">
        <v>#DIV/0!</v>
      </c>
      <c r="AF137" s="212" t="e">
        <v>#DIV/0!</v>
      </c>
    </row>
    <row r="138" spans="9:32" x14ac:dyDescent="0.2">
      <c r="L138" s="402"/>
      <c r="M138" s="211" t="e">
        <v>#DIV/0!</v>
      </c>
      <c r="N138" s="207" t="e">
        <v>#DIV/0!</v>
      </c>
      <c r="O138" s="207" t="e">
        <v>#DIV/0!</v>
      </c>
      <c r="P138" s="207" t="e">
        <v>#DIV/0!</v>
      </c>
      <c r="Q138" s="207" t="e">
        <v>#DIV/0!</v>
      </c>
      <c r="R138" s="207" t="e">
        <v>#DIV/0!</v>
      </c>
      <c r="S138" s="207" t="e">
        <v>#DIV/0!</v>
      </c>
      <c r="T138" s="207" t="e">
        <v>#DIV/0!</v>
      </c>
      <c r="U138" s="207" t="e">
        <v>#DIV/0!</v>
      </c>
      <c r="V138" s="207" t="e">
        <v>#DIV/0!</v>
      </c>
      <c r="W138" s="207" t="e">
        <v>#DIV/0!</v>
      </c>
      <c r="X138" s="207" t="e">
        <v>#DIV/0!</v>
      </c>
      <c r="Y138" s="207" t="e">
        <v>#DIV/0!</v>
      </c>
      <c r="Z138" s="207" t="e">
        <v>#DIV/0!</v>
      </c>
      <c r="AA138" s="207" t="e">
        <v>#DIV/0!</v>
      </c>
      <c r="AB138" s="207" t="e">
        <v>#DIV/0!</v>
      </c>
      <c r="AC138" s="207" t="e">
        <v>#DIV/0!</v>
      </c>
      <c r="AD138" s="207" t="e">
        <v>#DIV/0!</v>
      </c>
      <c r="AE138" s="207" t="e">
        <v>#DIV/0!</v>
      </c>
      <c r="AF138" s="212" t="e">
        <v>#DIV/0!</v>
      </c>
    </row>
    <row r="139" spans="9:32" x14ac:dyDescent="0.2">
      <c r="L139" s="402"/>
      <c r="M139" s="211" t="e">
        <v>#DIV/0!</v>
      </c>
      <c r="N139" s="207" t="e">
        <v>#DIV/0!</v>
      </c>
      <c r="O139" s="207" t="e">
        <v>#DIV/0!</v>
      </c>
      <c r="P139" s="207" t="e">
        <v>#DIV/0!</v>
      </c>
      <c r="Q139" s="207" t="e">
        <v>#DIV/0!</v>
      </c>
      <c r="R139" s="207" t="e">
        <v>#DIV/0!</v>
      </c>
      <c r="S139" s="207" t="e">
        <v>#DIV/0!</v>
      </c>
      <c r="T139" s="207" t="e">
        <v>#DIV/0!</v>
      </c>
      <c r="U139" s="207" t="e">
        <v>#DIV/0!</v>
      </c>
      <c r="V139" s="207" t="e">
        <v>#DIV/0!</v>
      </c>
      <c r="W139" s="207" t="e">
        <v>#DIV/0!</v>
      </c>
      <c r="X139" s="207" t="e">
        <v>#DIV/0!</v>
      </c>
      <c r="Y139" s="207" t="e">
        <v>#DIV/0!</v>
      </c>
      <c r="Z139" s="207" t="e">
        <v>#DIV/0!</v>
      </c>
      <c r="AA139" s="207" t="e">
        <v>#DIV/0!</v>
      </c>
      <c r="AB139" s="207" t="e">
        <v>#DIV/0!</v>
      </c>
      <c r="AC139" s="207" t="e">
        <v>#DIV/0!</v>
      </c>
      <c r="AD139" s="207" t="e">
        <v>#DIV/0!</v>
      </c>
      <c r="AE139" s="207" t="e">
        <v>#DIV/0!</v>
      </c>
      <c r="AF139" s="212" t="e">
        <v>#DIV/0!</v>
      </c>
    </row>
    <row r="140" spans="9:32" ht="13.5" thickBot="1" x14ac:dyDescent="0.25">
      <c r="L140" s="403"/>
      <c r="M140" s="213" t="e">
        <v>#DIV/0!</v>
      </c>
      <c r="N140" s="214" t="e">
        <v>#DIV/0!</v>
      </c>
      <c r="O140" s="214" t="e">
        <v>#DIV/0!</v>
      </c>
      <c r="P140" s="214" t="e">
        <v>#DIV/0!</v>
      </c>
      <c r="Q140" s="214" t="e">
        <v>#DIV/0!</v>
      </c>
      <c r="R140" s="214" t="e">
        <v>#DIV/0!</v>
      </c>
      <c r="S140" s="214" t="e">
        <v>#DIV/0!</v>
      </c>
      <c r="T140" s="214" t="e">
        <v>#DIV/0!</v>
      </c>
      <c r="U140" s="214" t="e">
        <v>#DIV/0!</v>
      </c>
      <c r="V140" s="214" t="e">
        <v>#DIV/0!</v>
      </c>
      <c r="W140" s="214" t="e">
        <v>#DIV/0!</v>
      </c>
      <c r="X140" s="214" t="e">
        <v>#DIV/0!</v>
      </c>
      <c r="Y140" s="214" t="e">
        <v>#DIV/0!</v>
      </c>
      <c r="Z140" s="214" t="e">
        <v>#DIV/0!</v>
      </c>
      <c r="AA140" s="214" t="e">
        <v>#DIV/0!</v>
      </c>
      <c r="AB140" s="214" t="e">
        <v>#DIV/0!</v>
      </c>
      <c r="AC140" s="214" t="e">
        <v>#DIV/0!</v>
      </c>
      <c r="AD140" s="214" t="e">
        <v>#DIV/0!</v>
      </c>
      <c r="AE140" s="214" t="e">
        <v>#DIV/0!</v>
      </c>
      <c r="AF140" s="215" t="e">
        <v>#DIV/0!</v>
      </c>
    </row>
    <row r="141" spans="9:32" x14ac:dyDescent="0.2">
      <c r="L141" s="206"/>
      <c r="M141" s="205"/>
      <c r="N141" s="205"/>
      <c r="O141" s="205"/>
      <c r="P141" s="205"/>
      <c r="Q141" s="205"/>
      <c r="R141" s="205"/>
      <c r="S141" s="205"/>
      <c r="T141" s="205"/>
      <c r="U141" s="205"/>
      <c r="V141" s="205"/>
      <c r="W141" s="205"/>
      <c r="X141" s="205"/>
      <c r="Y141" s="205"/>
      <c r="Z141" s="205"/>
      <c r="AA141" s="205"/>
      <c r="AB141" s="205"/>
      <c r="AC141" s="205"/>
      <c r="AD141" s="205"/>
      <c r="AE141" s="205"/>
      <c r="AF141" s="205"/>
    </row>
    <row r="142" spans="9:32" x14ac:dyDescent="0.2">
      <c r="P142" s="36"/>
    </row>
    <row r="143" spans="9:32" ht="13.5" thickBot="1" x14ac:dyDescent="0.25"/>
    <row r="144" spans="9:32" x14ac:dyDescent="0.2">
      <c r="L144" s="401" t="s">
        <v>162</v>
      </c>
      <c r="M144" s="154" t="s">
        <v>77</v>
      </c>
      <c r="N144" s="256" t="e">
        <f t="array" ref="N144:N163">(MMULT(M121:AF140,G6:G25))/100</f>
        <v>#DIV/0!</v>
      </c>
      <c r="O144" s="226" t="s">
        <v>171</v>
      </c>
      <c r="Q144" s="404" t="s">
        <v>173</v>
      </c>
      <c r="R144" s="234" t="s">
        <v>127</v>
      </c>
      <c r="S144" s="257" t="e">
        <f t="array" ref="S144:S163">MMULT(M99:AF118,G6:G25)</f>
        <v>#DIV/0!</v>
      </c>
      <c r="T144" s="226" t="s">
        <v>13</v>
      </c>
    </row>
    <row r="145" spans="12:20" x14ac:dyDescent="0.2">
      <c r="L145" s="402"/>
      <c r="M145" s="161" t="s">
        <v>78</v>
      </c>
      <c r="N145" s="159" t="e">
        <v>#DIV/0!</v>
      </c>
      <c r="O145" s="193" t="s">
        <v>171</v>
      </c>
      <c r="Q145" s="405"/>
      <c r="R145" s="235" t="s">
        <v>128</v>
      </c>
      <c r="S145" s="258" t="e">
        <v>#DIV/0!</v>
      </c>
      <c r="T145" s="193" t="s">
        <v>13</v>
      </c>
    </row>
    <row r="146" spans="12:20" x14ac:dyDescent="0.2">
      <c r="L146" s="402"/>
      <c r="M146" s="216" t="s">
        <v>79</v>
      </c>
      <c r="N146" s="159" t="e">
        <v>#DIV/0!</v>
      </c>
      <c r="O146" s="193" t="s">
        <v>171</v>
      </c>
      <c r="Q146" s="405"/>
      <c r="R146" s="235" t="s">
        <v>129</v>
      </c>
      <c r="S146" s="258" t="e">
        <v>#DIV/0!</v>
      </c>
      <c r="T146" s="193" t="s">
        <v>13</v>
      </c>
    </row>
    <row r="147" spans="12:20" x14ac:dyDescent="0.2">
      <c r="L147" s="402"/>
      <c r="M147" s="216" t="s">
        <v>80</v>
      </c>
      <c r="N147" s="159" t="e">
        <v>#DIV/0!</v>
      </c>
      <c r="O147" s="193" t="s">
        <v>171</v>
      </c>
      <c r="Q147" s="405"/>
      <c r="R147" s="235" t="s">
        <v>130</v>
      </c>
      <c r="S147" s="258" t="e">
        <v>#DIV/0!</v>
      </c>
      <c r="T147" s="193" t="s">
        <v>13</v>
      </c>
    </row>
    <row r="148" spans="12:20" x14ac:dyDescent="0.2">
      <c r="L148" s="402"/>
      <c r="M148" s="161" t="s">
        <v>81</v>
      </c>
      <c r="N148" s="159" t="e">
        <v>#DIV/0!</v>
      </c>
      <c r="O148" s="193" t="s">
        <v>171</v>
      </c>
      <c r="Q148" s="405"/>
      <c r="R148" s="235" t="s">
        <v>131</v>
      </c>
      <c r="S148" s="258" t="e">
        <v>#DIV/0!</v>
      </c>
      <c r="T148" s="193" t="s">
        <v>13</v>
      </c>
    </row>
    <row r="149" spans="12:20" x14ac:dyDescent="0.2">
      <c r="L149" s="402"/>
      <c r="M149" s="161" t="s">
        <v>82</v>
      </c>
      <c r="N149" s="159" t="e">
        <v>#DIV/0!</v>
      </c>
      <c r="O149" s="193" t="s">
        <v>171</v>
      </c>
      <c r="Q149" s="405"/>
      <c r="R149" s="235" t="s">
        <v>132</v>
      </c>
      <c r="S149" s="258" t="e">
        <v>#DIV/0!</v>
      </c>
      <c r="T149" s="193" t="s">
        <v>13</v>
      </c>
    </row>
    <row r="150" spans="12:20" x14ac:dyDescent="0.2">
      <c r="L150" s="402"/>
      <c r="M150" s="216" t="s">
        <v>111</v>
      </c>
      <c r="N150" s="159" t="e">
        <v>#DIV/0!</v>
      </c>
      <c r="O150" s="193" t="s">
        <v>171</v>
      </c>
      <c r="Q150" s="405"/>
      <c r="R150" s="235" t="s">
        <v>133</v>
      </c>
      <c r="S150" s="258" t="e">
        <v>#DIV/0!</v>
      </c>
      <c r="T150" s="193" t="s">
        <v>13</v>
      </c>
    </row>
    <row r="151" spans="12:20" x14ac:dyDescent="0.2">
      <c r="L151" s="402"/>
      <c r="M151" s="216" t="s">
        <v>112</v>
      </c>
      <c r="N151" s="159" t="e">
        <v>#DIV/0!</v>
      </c>
      <c r="O151" s="193" t="s">
        <v>171</v>
      </c>
      <c r="Q151" s="405"/>
      <c r="R151" s="235" t="s">
        <v>134</v>
      </c>
      <c r="S151" s="258" t="e">
        <v>#DIV/0!</v>
      </c>
      <c r="T151" s="193" t="s">
        <v>13</v>
      </c>
    </row>
    <row r="152" spans="12:20" x14ac:dyDescent="0.2">
      <c r="L152" s="402"/>
      <c r="M152" s="161" t="s">
        <v>113</v>
      </c>
      <c r="N152" s="159" t="e">
        <v>#DIV/0!</v>
      </c>
      <c r="O152" s="193" t="s">
        <v>171</v>
      </c>
      <c r="Q152" s="405"/>
      <c r="R152" s="235" t="s">
        <v>135</v>
      </c>
      <c r="S152" s="258" t="e">
        <v>#DIV/0!</v>
      </c>
      <c r="T152" s="193" t="s">
        <v>13</v>
      </c>
    </row>
    <row r="153" spans="12:20" x14ac:dyDescent="0.2">
      <c r="L153" s="402"/>
      <c r="M153" s="161" t="s">
        <v>116</v>
      </c>
      <c r="N153" s="159" t="e">
        <v>#DIV/0!</v>
      </c>
      <c r="O153" s="193" t="s">
        <v>171</v>
      </c>
      <c r="Q153" s="405"/>
      <c r="R153" s="192" t="s">
        <v>136</v>
      </c>
      <c r="S153" s="258" t="e">
        <v>#DIV/0!</v>
      </c>
      <c r="T153" s="193" t="s">
        <v>172</v>
      </c>
    </row>
    <row r="154" spans="12:20" x14ac:dyDescent="0.2">
      <c r="L154" s="402"/>
      <c r="M154" s="216" t="s">
        <v>114</v>
      </c>
      <c r="N154" s="159" t="e">
        <v>#DIV/0!</v>
      </c>
      <c r="O154" s="193" t="s">
        <v>171</v>
      </c>
      <c r="Q154" s="405"/>
      <c r="R154" s="192" t="s">
        <v>137</v>
      </c>
      <c r="S154" s="258" t="e">
        <v>#DIV/0!</v>
      </c>
      <c r="T154" s="193" t="s">
        <v>172</v>
      </c>
    </row>
    <row r="155" spans="12:20" x14ac:dyDescent="0.2">
      <c r="L155" s="402"/>
      <c r="M155" s="216" t="s">
        <v>117</v>
      </c>
      <c r="N155" s="159" t="e">
        <v>#DIV/0!</v>
      </c>
      <c r="O155" s="193" t="s">
        <v>171</v>
      </c>
      <c r="Q155" s="405"/>
      <c r="R155" s="192" t="s">
        <v>138</v>
      </c>
      <c r="S155" s="258" t="e">
        <v>#DIV/0!</v>
      </c>
      <c r="T155" s="193" t="s">
        <v>172</v>
      </c>
    </row>
    <row r="156" spans="12:20" x14ac:dyDescent="0.2">
      <c r="L156" s="402"/>
      <c r="M156" s="161" t="s">
        <v>115</v>
      </c>
      <c r="N156" s="159" t="e">
        <v>#DIV/0!</v>
      </c>
      <c r="O156" s="193" t="s">
        <v>171</v>
      </c>
      <c r="Q156" s="405"/>
      <c r="R156" s="192" t="s">
        <v>139</v>
      </c>
      <c r="S156" s="258" t="e">
        <v>#DIV/0!</v>
      </c>
      <c r="T156" s="193" t="s">
        <v>172</v>
      </c>
    </row>
    <row r="157" spans="12:20" x14ac:dyDescent="0.2">
      <c r="L157" s="402"/>
      <c r="M157" s="161" t="s">
        <v>118</v>
      </c>
      <c r="N157" s="159" t="e">
        <v>#DIV/0!</v>
      </c>
      <c r="O157" s="193" t="s">
        <v>171</v>
      </c>
      <c r="Q157" s="405"/>
      <c r="R157" s="192" t="s">
        <v>140</v>
      </c>
      <c r="S157" s="258" t="e">
        <v>#DIV/0!</v>
      </c>
      <c r="T157" s="193" t="s">
        <v>172</v>
      </c>
    </row>
    <row r="158" spans="12:20" x14ac:dyDescent="0.2">
      <c r="L158" s="402"/>
      <c r="M158" s="216" t="s">
        <v>119</v>
      </c>
      <c r="N158" s="159" t="e">
        <v>#DIV/0!</v>
      </c>
      <c r="O158" s="193" t="s">
        <v>171</v>
      </c>
      <c r="Q158" s="405"/>
      <c r="R158" s="192" t="s">
        <v>141</v>
      </c>
      <c r="S158" s="258" t="e">
        <v>#DIV/0!</v>
      </c>
      <c r="T158" s="193" t="s">
        <v>172</v>
      </c>
    </row>
    <row r="159" spans="12:20" x14ac:dyDescent="0.2">
      <c r="L159" s="402"/>
      <c r="M159" s="216" t="s">
        <v>120</v>
      </c>
      <c r="N159" s="159" t="e">
        <v>#DIV/0!</v>
      </c>
      <c r="O159" s="193" t="s">
        <v>171</v>
      </c>
      <c r="Q159" s="405"/>
      <c r="R159" s="192" t="s">
        <v>142</v>
      </c>
      <c r="S159" s="258" t="e">
        <v>#DIV/0!</v>
      </c>
      <c r="T159" s="193" t="s">
        <v>172</v>
      </c>
    </row>
    <row r="160" spans="12:20" x14ac:dyDescent="0.2">
      <c r="L160" s="402"/>
      <c r="M160" s="161" t="s">
        <v>121</v>
      </c>
      <c r="N160" s="159" t="e">
        <v>#DIV/0!</v>
      </c>
      <c r="O160" s="193" t="s">
        <v>171</v>
      </c>
      <c r="Q160" s="405"/>
      <c r="R160" s="192" t="s">
        <v>143</v>
      </c>
      <c r="S160" s="258" t="e">
        <v>#DIV/0!</v>
      </c>
      <c r="T160" s="193" t="s">
        <v>172</v>
      </c>
    </row>
    <row r="161" spans="12:20" x14ac:dyDescent="0.2">
      <c r="L161" s="402"/>
      <c r="M161" s="161" t="s">
        <v>122</v>
      </c>
      <c r="N161" s="159" t="e">
        <v>#DIV/0!</v>
      </c>
      <c r="O161" s="193" t="s">
        <v>171</v>
      </c>
      <c r="Q161" s="405"/>
      <c r="R161" s="192" t="s">
        <v>144</v>
      </c>
      <c r="S161" s="258" t="e">
        <v>#DIV/0!</v>
      </c>
      <c r="T161" s="193" t="s">
        <v>172</v>
      </c>
    </row>
    <row r="162" spans="12:20" x14ac:dyDescent="0.2">
      <c r="L162" s="402"/>
      <c r="M162" s="216" t="s">
        <v>123</v>
      </c>
      <c r="N162" s="159" t="e">
        <v>#DIV/0!</v>
      </c>
      <c r="O162" s="193" t="s">
        <v>171</v>
      </c>
      <c r="Q162" s="405"/>
      <c r="R162" s="192" t="s">
        <v>145</v>
      </c>
      <c r="S162" s="258" t="e">
        <v>#DIV/0!</v>
      </c>
      <c r="T162" s="193" t="s">
        <v>172</v>
      </c>
    </row>
    <row r="163" spans="12:20" ht="13.5" thickBot="1" x14ac:dyDescent="0.25">
      <c r="L163" s="403"/>
      <c r="M163" s="217" t="s">
        <v>124</v>
      </c>
      <c r="N163" s="255" t="e">
        <v>#DIV/0!</v>
      </c>
      <c r="O163" s="195" t="s">
        <v>171</v>
      </c>
      <c r="Q163" s="405"/>
      <c r="R163" s="236" t="s">
        <v>146</v>
      </c>
      <c r="S163" s="259" t="e">
        <v>#DIV/0!</v>
      </c>
      <c r="T163" s="237" t="s">
        <v>172</v>
      </c>
    </row>
    <row r="164" spans="12:20" x14ac:dyDescent="0.2">
      <c r="L164" s="392" t="s">
        <v>177</v>
      </c>
      <c r="M164" s="393"/>
      <c r="N164" s="396" t="e">
        <f>MAX(N144:N163)</f>
        <v>#DIV/0!</v>
      </c>
      <c r="O164" s="390" t="s">
        <v>171</v>
      </c>
      <c r="Q164" s="392" t="s">
        <v>176</v>
      </c>
      <c r="R164" s="393"/>
      <c r="S164" s="388" t="e">
        <f>MAX(S144:S152)</f>
        <v>#DIV/0!</v>
      </c>
      <c r="T164" s="390" t="s">
        <v>13</v>
      </c>
    </row>
    <row r="165" spans="12:20" ht="13.5" customHeight="1" thickBot="1" x14ac:dyDescent="0.25">
      <c r="L165" s="394"/>
      <c r="M165" s="395"/>
      <c r="N165" s="397"/>
      <c r="O165" s="391"/>
      <c r="Q165" s="394"/>
      <c r="R165" s="395"/>
      <c r="S165" s="389"/>
      <c r="T165" s="391"/>
    </row>
  </sheetData>
  <sheetProtection algorithmName="SHA-512" hashValue="Jsc5tqA2n/7VWZ3yRvMwzreHEFk3Kbw3sjKgIqnb/IOG35LoeizOegI7VCY1HLCbTFZ4hG3n56cffO7WOu6SAQ==" saltValue="NfNttPo6wy05JhbHbungXA==" spinCount="100000" sheet="1" objects="1" scenarios="1"/>
  <mergeCells count="25">
    <mergeCell ref="AG5:AG25"/>
    <mergeCell ref="AG29:AG49"/>
    <mergeCell ref="AG52:AG72"/>
    <mergeCell ref="L144:L163"/>
    <mergeCell ref="Q144:Q163"/>
    <mergeCell ref="L76:L95"/>
    <mergeCell ref="L99:L118"/>
    <mergeCell ref="L121:L140"/>
    <mergeCell ref="F5:H5"/>
    <mergeCell ref="B5:D5"/>
    <mergeCell ref="J5:J25"/>
    <mergeCell ref="M5:AF5"/>
    <mergeCell ref="L5:L25"/>
    <mergeCell ref="J29:J49"/>
    <mergeCell ref="M29:AF29"/>
    <mergeCell ref="M52:AF52"/>
    <mergeCell ref="J52:J72"/>
    <mergeCell ref="S164:S165"/>
    <mergeCell ref="T164:T165"/>
    <mergeCell ref="L164:M165"/>
    <mergeCell ref="N164:N165"/>
    <mergeCell ref="O164:O165"/>
    <mergeCell ref="L29:L49"/>
    <mergeCell ref="L52:L72"/>
    <mergeCell ref="Q164:R165"/>
  </mergeCells>
  <conditionalFormatting sqref="M6:AF25">
    <cfRule type="cellIs" dxfId="3" priority="5" operator="notEqual">
      <formula>0</formula>
    </cfRule>
  </conditionalFormatting>
  <conditionalFormatting sqref="M30:AF49">
    <cfRule type="cellIs" dxfId="2" priority="4" operator="notEqual">
      <formula>0</formula>
    </cfRule>
  </conditionalFormatting>
  <conditionalFormatting sqref="M53:AF72">
    <cfRule type="cellIs" dxfId="1" priority="3" operator="notEqual">
      <formula>0</formula>
    </cfRule>
  </conditionalFormatting>
  <conditionalFormatting sqref="M76:AF95">
    <cfRule type="cellIs" dxfId="0" priority="2" operator="notEqual">
      <formula>0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0"/>
  <sheetViews>
    <sheetView zoomScale="85" zoomScaleNormal="85" workbookViewId="0">
      <selection activeCell="A38" sqref="A38"/>
    </sheetView>
  </sheetViews>
  <sheetFormatPr baseColWidth="10" defaultRowHeight="12.75" x14ac:dyDescent="0.2"/>
  <sheetData>
    <row r="1" spans="1:14" ht="15.75" x14ac:dyDescent="0.25">
      <c r="A1" s="409" t="s">
        <v>0</v>
      </c>
      <c r="B1" s="409"/>
      <c r="C1" s="409"/>
      <c r="D1" s="409"/>
      <c r="E1" s="409"/>
      <c r="F1" s="409"/>
      <c r="G1" s="2"/>
      <c r="H1" s="2"/>
      <c r="I1" s="2"/>
      <c r="J1" s="2"/>
      <c r="K1" s="2"/>
      <c r="L1" s="2"/>
    </row>
    <row r="2" spans="1:14" ht="16.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4" x14ac:dyDescent="0.2">
      <c r="A3" s="3" t="s">
        <v>1</v>
      </c>
      <c r="B3" s="4" t="s">
        <v>2</v>
      </c>
      <c r="C3" s="4" t="s">
        <v>3</v>
      </c>
      <c r="D3" s="5" t="s">
        <v>4</v>
      </c>
      <c r="E3" s="5" t="s">
        <v>21</v>
      </c>
      <c r="F3" s="5" t="s">
        <v>5</v>
      </c>
      <c r="G3" s="4" t="s">
        <v>26</v>
      </c>
      <c r="H3" s="4" t="s">
        <v>27</v>
      </c>
      <c r="I3" s="5" t="s">
        <v>6</v>
      </c>
      <c r="J3" s="4" t="s">
        <v>28</v>
      </c>
      <c r="K3" s="4" t="s">
        <v>29</v>
      </c>
      <c r="L3" s="5" t="s">
        <v>7</v>
      </c>
      <c r="M3" s="16" t="s">
        <v>27</v>
      </c>
      <c r="N3" s="5" t="s">
        <v>26</v>
      </c>
    </row>
    <row r="4" spans="1:14" ht="13.5" thickBot="1" x14ac:dyDescent="0.25">
      <c r="A4" s="6"/>
      <c r="B4" s="7" t="s">
        <v>8</v>
      </c>
      <c r="C4" s="7" t="s">
        <v>8</v>
      </c>
      <c r="D4" s="8" t="s">
        <v>8</v>
      </c>
      <c r="E4" s="8" t="s">
        <v>9</v>
      </c>
      <c r="F4" s="8" t="s">
        <v>10</v>
      </c>
      <c r="G4" s="7" t="s">
        <v>11</v>
      </c>
      <c r="H4" s="7" t="s">
        <v>12</v>
      </c>
      <c r="I4" s="8" t="s">
        <v>13</v>
      </c>
      <c r="J4" s="7" t="s">
        <v>11</v>
      </c>
      <c r="K4" s="7" t="s">
        <v>12</v>
      </c>
      <c r="L4" s="8" t="s">
        <v>13</v>
      </c>
      <c r="M4" s="17"/>
      <c r="N4" s="18"/>
    </row>
    <row r="5" spans="1:14" x14ac:dyDescent="0.2">
      <c r="A5" s="9">
        <v>80</v>
      </c>
      <c r="B5" s="149">
        <v>42</v>
      </c>
      <c r="C5" s="122">
        <v>3.9</v>
      </c>
      <c r="D5" s="123">
        <v>5.9</v>
      </c>
      <c r="E5" s="12">
        <v>7.6</v>
      </c>
      <c r="F5" s="12">
        <v>6</v>
      </c>
      <c r="G5" s="11">
        <v>19.5</v>
      </c>
      <c r="H5" s="10">
        <v>78</v>
      </c>
      <c r="I5" s="12">
        <v>3.2</v>
      </c>
      <c r="J5" s="11">
        <v>3</v>
      </c>
      <c r="K5" s="11">
        <v>6</v>
      </c>
      <c r="L5" s="12">
        <v>0.91</v>
      </c>
      <c r="M5" s="23">
        <f>IF('FLECHAS Y MOMENTOS'!$C$10='TABLA PERFILES'!A5,'TABLA PERFILES'!H5,0)</f>
        <v>0</v>
      </c>
      <c r="N5" s="19">
        <f>IF(M5=0,0,G5)</f>
        <v>0</v>
      </c>
    </row>
    <row r="6" spans="1:14" x14ac:dyDescent="0.2">
      <c r="A6" s="9">
        <v>100</v>
      </c>
      <c r="B6" s="150">
        <v>50</v>
      </c>
      <c r="C6" s="124">
        <v>4.5</v>
      </c>
      <c r="D6" s="12">
        <v>6.8</v>
      </c>
      <c r="E6" s="12">
        <v>10.6</v>
      </c>
      <c r="F6" s="12">
        <v>8.3000000000000007</v>
      </c>
      <c r="G6" s="11">
        <v>34.200000000000003</v>
      </c>
      <c r="H6" s="10">
        <v>171</v>
      </c>
      <c r="I6" s="12">
        <v>4</v>
      </c>
      <c r="J6" s="11">
        <v>4.9000000000000004</v>
      </c>
      <c r="K6" s="11">
        <v>12</v>
      </c>
      <c r="L6" s="12">
        <v>1.07</v>
      </c>
      <c r="M6" s="24">
        <f>IF('FLECHAS Y MOMENTOS'!$C$10='TABLA PERFILES'!A6,'TABLA PERFILES'!H6,0)</f>
        <v>0</v>
      </c>
      <c r="N6" s="25">
        <f t="shared" ref="N6:N21" si="0">IF(M6=0,0,G6)</f>
        <v>0</v>
      </c>
    </row>
    <row r="7" spans="1:14" x14ac:dyDescent="0.2">
      <c r="A7" s="9">
        <v>120</v>
      </c>
      <c r="B7" s="150">
        <v>58</v>
      </c>
      <c r="C7" s="124">
        <v>5.0999999999999996</v>
      </c>
      <c r="D7" s="12">
        <v>7.7</v>
      </c>
      <c r="E7" s="12">
        <v>14.2</v>
      </c>
      <c r="F7" s="12">
        <v>11.2</v>
      </c>
      <c r="G7" s="11">
        <v>54.7</v>
      </c>
      <c r="H7" s="10">
        <v>328</v>
      </c>
      <c r="I7" s="12">
        <v>4.8</v>
      </c>
      <c r="J7" s="11">
        <v>7.4</v>
      </c>
      <c r="K7" s="11">
        <v>22</v>
      </c>
      <c r="L7" s="12">
        <v>1.23</v>
      </c>
      <c r="M7" s="24">
        <f>IF('FLECHAS Y MOMENTOS'!$C$10='TABLA PERFILES'!A7,'TABLA PERFILES'!H7,0)</f>
        <v>0</v>
      </c>
      <c r="N7" s="34">
        <f t="shared" si="0"/>
        <v>0</v>
      </c>
    </row>
    <row r="8" spans="1:14" x14ac:dyDescent="0.2">
      <c r="A8" s="9">
        <v>140</v>
      </c>
      <c r="B8" s="150">
        <v>66</v>
      </c>
      <c r="C8" s="124">
        <v>5.7</v>
      </c>
      <c r="D8" s="12">
        <v>8.6</v>
      </c>
      <c r="E8" s="12">
        <v>18.3</v>
      </c>
      <c r="F8" s="12">
        <v>14.4</v>
      </c>
      <c r="G8" s="11">
        <v>81.900000000000006</v>
      </c>
      <c r="H8" s="10">
        <v>573</v>
      </c>
      <c r="I8" s="12">
        <v>5.6</v>
      </c>
      <c r="J8" s="11">
        <v>10.7</v>
      </c>
      <c r="K8" s="11">
        <v>35</v>
      </c>
      <c r="L8" s="12">
        <v>1.4</v>
      </c>
      <c r="M8" s="24">
        <f>IF('FLECHAS Y MOMENTOS'!$C$10='TABLA PERFILES'!A8,'TABLA PERFILES'!H8,0)</f>
        <v>0</v>
      </c>
      <c r="N8" s="25">
        <f t="shared" si="0"/>
        <v>0</v>
      </c>
    </row>
    <row r="9" spans="1:14" x14ac:dyDescent="0.2">
      <c r="A9" s="9">
        <v>160</v>
      </c>
      <c r="B9" s="150">
        <v>74</v>
      </c>
      <c r="C9" s="124">
        <v>6.3</v>
      </c>
      <c r="D9" s="12">
        <v>9.5</v>
      </c>
      <c r="E9" s="12">
        <v>22.8</v>
      </c>
      <c r="F9" s="12">
        <v>17.899999999999999</v>
      </c>
      <c r="G9" s="11">
        <v>117</v>
      </c>
      <c r="H9" s="10">
        <v>935</v>
      </c>
      <c r="I9" s="12">
        <v>6.4</v>
      </c>
      <c r="J9" s="11">
        <v>14.8</v>
      </c>
      <c r="K9" s="11">
        <v>55</v>
      </c>
      <c r="L9" s="12">
        <v>1.55</v>
      </c>
      <c r="M9" s="24">
        <f>IF('FLECHAS Y MOMENTOS'!$C$10='TABLA PERFILES'!A9,'TABLA PERFILES'!H9,0)</f>
        <v>0</v>
      </c>
      <c r="N9" s="25">
        <f t="shared" si="0"/>
        <v>0</v>
      </c>
    </row>
    <row r="10" spans="1:14" x14ac:dyDescent="0.2">
      <c r="A10" s="9">
        <v>180</v>
      </c>
      <c r="B10" s="150">
        <v>82</v>
      </c>
      <c r="C10" s="124">
        <v>6.9</v>
      </c>
      <c r="D10" s="12">
        <v>10.4</v>
      </c>
      <c r="E10" s="12">
        <v>27.9</v>
      </c>
      <c r="F10" s="12">
        <v>21.9</v>
      </c>
      <c r="G10" s="11">
        <v>161</v>
      </c>
      <c r="H10" s="10">
        <v>1450</v>
      </c>
      <c r="I10" s="12">
        <v>7.2</v>
      </c>
      <c r="J10" s="11">
        <v>20</v>
      </c>
      <c r="K10" s="11">
        <v>81</v>
      </c>
      <c r="L10" s="12">
        <v>1.71</v>
      </c>
      <c r="M10" s="24">
        <f>IF('FLECHAS Y MOMENTOS'!$C$10='TABLA PERFILES'!A10,'TABLA PERFILES'!H10,0)</f>
        <v>0</v>
      </c>
      <c r="N10" s="25">
        <f t="shared" si="0"/>
        <v>0</v>
      </c>
    </row>
    <row r="11" spans="1:14" x14ac:dyDescent="0.2">
      <c r="A11" s="9">
        <v>200</v>
      </c>
      <c r="B11" s="150">
        <v>90</v>
      </c>
      <c r="C11" s="124">
        <v>7.5</v>
      </c>
      <c r="D11" s="12">
        <v>11.3</v>
      </c>
      <c r="E11" s="12">
        <v>33.5</v>
      </c>
      <c r="F11" s="12">
        <v>26.3</v>
      </c>
      <c r="G11" s="11">
        <v>214</v>
      </c>
      <c r="H11" s="10">
        <v>2140</v>
      </c>
      <c r="I11" s="12">
        <v>8</v>
      </c>
      <c r="J11" s="11">
        <v>26</v>
      </c>
      <c r="K11" s="11">
        <v>117</v>
      </c>
      <c r="L11" s="12">
        <v>1.87</v>
      </c>
      <c r="M11" s="24">
        <f>IF('FLECHAS Y MOMENTOS'!$C$10='TABLA PERFILES'!A11,'TABLA PERFILES'!H11,0)</f>
        <v>0</v>
      </c>
      <c r="N11" s="25">
        <f t="shared" si="0"/>
        <v>0</v>
      </c>
    </row>
    <row r="12" spans="1:14" x14ac:dyDescent="0.2">
      <c r="A12" s="9">
        <v>220</v>
      </c>
      <c r="B12" s="150">
        <v>98</v>
      </c>
      <c r="C12" s="124">
        <v>8.1</v>
      </c>
      <c r="D12" s="12">
        <v>12.2</v>
      </c>
      <c r="E12" s="12">
        <v>39.6</v>
      </c>
      <c r="F12" s="12">
        <v>31.1</v>
      </c>
      <c r="G12" s="11">
        <v>278</v>
      </c>
      <c r="H12" s="10">
        <v>3060</v>
      </c>
      <c r="I12" s="12">
        <v>8.8000000000000007</v>
      </c>
      <c r="J12" s="11">
        <v>33</v>
      </c>
      <c r="K12" s="11">
        <v>162</v>
      </c>
      <c r="L12" s="12">
        <v>2.02</v>
      </c>
      <c r="M12" s="24">
        <f>IF('FLECHAS Y MOMENTOS'!$C$10='TABLA PERFILES'!A12,'TABLA PERFILES'!H12,0)</f>
        <v>0</v>
      </c>
      <c r="N12" s="25">
        <f t="shared" si="0"/>
        <v>0</v>
      </c>
    </row>
    <row r="13" spans="1:14" x14ac:dyDescent="0.2">
      <c r="A13" s="9">
        <v>240</v>
      </c>
      <c r="B13" s="150">
        <v>106</v>
      </c>
      <c r="C13" s="124">
        <v>8.6999999999999993</v>
      </c>
      <c r="D13" s="12">
        <v>13.1</v>
      </c>
      <c r="E13" s="12">
        <v>46.1</v>
      </c>
      <c r="F13" s="12">
        <v>36.200000000000003</v>
      </c>
      <c r="G13" s="11">
        <v>354</v>
      </c>
      <c r="H13" s="10">
        <v>4250</v>
      </c>
      <c r="I13" s="12">
        <v>9.6</v>
      </c>
      <c r="J13" s="11">
        <v>42</v>
      </c>
      <c r="K13" s="11">
        <v>221</v>
      </c>
      <c r="L13" s="12">
        <v>2.2000000000000002</v>
      </c>
      <c r="M13" s="24">
        <f>IF('FLECHAS Y MOMENTOS'!$C$10='TABLA PERFILES'!A13,'TABLA PERFILES'!H13,0)</f>
        <v>0</v>
      </c>
      <c r="N13" s="25">
        <f t="shared" si="0"/>
        <v>0</v>
      </c>
    </row>
    <row r="14" spans="1:14" x14ac:dyDescent="0.2">
      <c r="A14" s="9">
        <v>260</v>
      </c>
      <c r="B14" s="150">
        <v>113</v>
      </c>
      <c r="C14" s="124">
        <v>9.4</v>
      </c>
      <c r="D14" s="12">
        <v>14.1</v>
      </c>
      <c r="E14" s="12">
        <v>53.4</v>
      </c>
      <c r="F14" s="12">
        <v>41.9</v>
      </c>
      <c r="G14" s="11">
        <v>442</v>
      </c>
      <c r="H14" s="10">
        <v>5740</v>
      </c>
      <c r="I14" s="12">
        <v>10.4</v>
      </c>
      <c r="J14" s="11">
        <v>51</v>
      </c>
      <c r="K14" s="11">
        <v>288</v>
      </c>
      <c r="L14" s="12">
        <v>2.3199999999999998</v>
      </c>
      <c r="M14" s="24">
        <f>IF('FLECHAS Y MOMENTOS'!$C$10='TABLA PERFILES'!A14,'TABLA PERFILES'!H14,0)</f>
        <v>0</v>
      </c>
      <c r="N14" s="25">
        <f t="shared" si="0"/>
        <v>0</v>
      </c>
    </row>
    <row r="15" spans="1:14" x14ac:dyDescent="0.2">
      <c r="A15" s="9">
        <v>280</v>
      </c>
      <c r="B15" s="150">
        <v>119</v>
      </c>
      <c r="C15" s="124">
        <v>10.1</v>
      </c>
      <c r="D15" s="12">
        <v>15.2</v>
      </c>
      <c r="E15" s="12">
        <v>61.1</v>
      </c>
      <c r="F15" s="12">
        <v>47</v>
      </c>
      <c r="G15" s="11">
        <v>542</v>
      </c>
      <c r="H15" s="10">
        <v>7590</v>
      </c>
      <c r="I15" s="12">
        <v>11.1</v>
      </c>
      <c r="J15" s="11">
        <v>61</v>
      </c>
      <c r="K15" s="11">
        <v>364</v>
      </c>
      <c r="L15" s="12">
        <v>2.4500000000000002</v>
      </c>
      <c r="M15" s="24">
        <f>IF('FLECHAS Y MOMENTOS'!$C$10='TABLA PERFILES'!A15,'TABLA PERFILES'!H15,0)</f>
        <v>0</v>
      </c>
      <c r="N15" s="25">
        <f t="shared" si="0"/>
        <v>0</v>
      </c>
    </row>
    <row r="16" spans="1:14" x14ac:dyDescent="0.2">
      <c r="A16" s="9">
        <v>300</v>
      </c>
      <c r="B16" s="150">
        <v>125</v>
      </c>
      <c r="C16" s="124">
        <v>10.8</v>
      </c>
      <c r="D16" s="12">
        <v>16.2</v>
      </c>
      <c r="E16" s="12">
        <v>69.099999999999994</v>
      </c>
      <c r="F16" s="12">
        <v>54.2</v>
      </c>
      <c r="G16" s="11">
        <v>653</v>
      </c>
      <c r="H16" s="10">
        <v>9800</v>
      </c>
      <c r="I16" s="12">
        <v>11.9</v>
      </c>
      <c r="J16" s="11">
        <v>72</v>
      </c>
      <c r="K16" s="11">
        <v>451</v>
      </c>
      <c r="L16" s="12">
        <v>2.56</v>
      </c>
      <c r="M16" s="24">
        <f>IF('FLECHAS Y MOMENTOS'!$C$10='TABLA PERFILES'!A16,'TABLA PERFILES'!H16,0)</f>
        <v>0</v>
      </c>
      <c r="N16" s="25">
        <f t="shared" si="0"/>
        <v>0</v>
      </c>
    </row>
    <row r="17" spans="1:14" x14ac:dyDescent="0.2">
      <c r="A17" s="9">
        <v>320</v>
      </c>
      <c r="B17" s="150">
        <v>131</v>
      </c>
      <c r="C17" s="124">
        <v>11.5</v>
      </c>
      <c r="D17" s="12">
        <v>17.3</v>
      </c>
      <c r="E17" s="12">
        <v>77.8</v>
      </c>
      <c r="F17" s="12">
        <v>61.1</v>
      </c>
      <c r="G17" s="11">
        <v>782</v>
      </c>
      <c r="H17" s="10">
        <v>12510</v>
      </c>
      <c r="I17" s="12">
        <v>12.7</v>
      </c>
      <c r="J17" s="11">
        <v>85</v>
      </c>
      <c r="K17" s="11">
        <v>555</v>
      </c>
      <c r="L17" s="12">
        <v>2.67</v>
      </c>
      <c r="M17" s="24">
        <f>IF('FLECHAS Y MOMENTOS'!$C$10='TABLA PERFILES'!A17,'TABLA PERFILES'!H17,0)</f>
        <v>0</v>
      </c>
      <c r="N17" s="25">
        <f t="shared" si="0"/>
        <v>0</v>
      </c>
    </row>
    <row r="18" spans="1:14" x14ac:dyDescent="0.2">
      <c r="A18" s="9">
        <v>340</v>
      </c>
      <c r="B18" s="150">
        <v>137</v>
      </c>
      <c r="C18" s="124">
        <v>12.2</v>
      </c>
      <c r="D18" s="12">
        <v>18.2</v>
      </c>
      <c r="E18" s="12">
        <v>86.8</v>
      </c>
      <c r="F18" s="12">
        <v>68.099999999999994</v>
      </c>
      <c r="G18" s="11">
        <v>923</v>
      </c>
      <c r="H18" s="10">
        <v>15700</v>
      </c>
      <c r="I18" s="12">
        <v>13.5</v>
      </c>
      <c r="J18" s="11">
        <v>98</v>
      </c>
      <c r="K18" s="11">
        <v>674</v>
      </c>
      <c r="L18" s="12">
        <v>2.8</v>
      </c>
      <c r="M18" s="24">
        <f>IF('FLECHAS Y MOMENTOS'!$C$10='TABLA PERFILES'!A18,'TABLA PERFILES'!H18,0)</f>
        <v>0</v>
      </c>
      <c r="N18" s="25">
        <f t="shared" si="0"/>
        <v>0</v>
      </c>
    </row>
    <row r="19" spans="1:14" x14ac:dyDescent="0.2">
      <c r="A19" s="9">
        <v>360</v>
      </c>
      <c r="B19" s="150">
        <v>143</v>
      </c>
      <c r="C19" s="124">
        <v>13</v>
      </c>
      <c r="D19" s="12">
        <v>19.5</v>
      </c>
      <c r="E19" s="12">
        <v>97.1</v>
      </c>
      <c r="F19" s="12">
        <v>76.2</v>
      </c>
      <c r="G19" s="11">
        <v>1090</v>
      </c>
      <c r="H19" s="10">
        <v>19610</v>
      </c>
      <c r="I19" s="12">
        <v>14.2</v>
      </c>
      <c r="J19" s="11">
        <v>114</v>
      </c>
      <c r="K19" s="11">
        <v>818</v>
      </c>
      <c r="L19" s="12">
        <v>2.9</v>
      </c>
      <c r="M19" s="24">
        <f>IF('FLECHAS Y MOMENTOS'!$C$10='TABLA PERFILES'!A19,'TABLA PERFILES'!H19,0)</f>
        <v>0</v>
      </c>
      <c r="N19" s="25">
        <f t="shared" si="0"/>
        <v>0</v>
      </c>
    </row>
    <row r="20" spans="1:14" x14ac:dyDescent="0.2">
      <c r="A20" s="9">
        <v>380</v>
      </c>
      <c r="B20" s="150">
        <v>149</v>
      </c>
      <c r="C20" s="124">
        <v>13.7</v>
      </c>
      <c r="D20" s="12">
        <v>20.5</v>
      </c>
      <c r="E20" s="12">
        <v>107</v>
      </c>
      <c r="F20" s="12">
        <v>84</v>
      </c>
      <c r="G20" s="11">
        <v>1260</v>
      </c>
      <c r="H20" s="10">
        <v>24010</v>
      </c>
      <c r="I20" s="12">
        <v>15</v>
      </c>
      <c r="J20" s="11">
        <v>131</v>
      </c>
      <c r="K20" s="11">
        <v>975</v>
      </c>
      <c r="L20" s="12">
        <v>3.02</v>
      </c>
      <c r="M20" s="24">
        <f>IF('FLECHAS Y MOMENTOS'!$C$10='TABLA PERFILES'!A20,'TABLA PERFILES'!H20,0)</f>
        <v>0</v>
      </c>
      <c r="N20" s="25">
        <f t="shared" si="0"/>
        <v>0</v>
      </c>
    </row>
    <row r="21" spans="1:14" ht="13.5" thickBot="1" x14ac:dyDescent="0.25">
      <c r="A21" s="13">
        <v>400</v>
      </c>
      <c r="B21" s="151">
        <v>155</v>
      </c>
      <c r="C21" s="7">
        <v>14.4</v>
      </c>
      <c r="D21" s="8">
        <v>21.6</v>
      </c>
      <c r="E21" s="8">
        <v>118</v>
      </c>
      <c r="F21" s="8">
        <v>92.6</v>
      </c>
      <c r="G21" s="7">
        <v>1460</v>
      </c>
      <c r="H21" s="14">
        <v>29210</v>
      </c>
      <c r="I21" s="8">
        <v>15.7</v>
      </c>
      <c r="J21" s="7">
        <v>150</v>
      </c>
      <c r="K21" s="7">
        <v>1160</v>
      </c>
      <c r="L21" s="8">
        <v>3.43</v>
      </c>
      <c r="M21" s="17">
        <f>IF('FLECHAS Y MOMENTOS'!$C$10='TABLA PERFILES'!A21,'TABLA PERFILES'!H21,0)</f>
        <v>0</v>
      </c>
      <c r="N21" s="18">
        <f t="shared" si="0"/>
        <v>0</v>
      </c>
    </row>
    <row r="22" spans="1:14" ht="13.5" thickBot="1" x14ac:dyDescent="0.25">
      <c r="M22" s="15">
        <f>MAX(M5:M21)</f>
        <v>0</v>
      </c>
      <c r="N22" s="22">
        <f>MAX(N5:N21)</f>
        <v>0</v>
      </c>
    </row>
    <row r="23" spans="1:14" x14ac:dyDescent="0.2">
      <c r="L23" s="28" t="s">
        <v>35</v>
      </c>
      <c r="M23" s="27">
        <f>M22</f>
        <v>0</v>
      </c>
    </row>
    <row r="24" spans="1:14" x14ac:dyDescent="0.2">
      <c r="L24" s="28" t="s">
        <v>36</v>
      </c>
      <c r="M24" s="20">
        <f>'FLECHAS Y MOMENTOS'!F9</f>
        <v>0</v>
      </c>
    </row>
    <row r="25" spans="1:14" ht="13.5" thickBot="1" x14ac:dyDescent="0.25">
      <c r="L25" s="28" t="s">
        <v>37</v>
      </c>
      <c r="M25" s="21">
        <f>'FLECHAS Y MOMENTOS'!B11</f>
        <v>0</v>
      </c>
    </row>
    <row r="26" spans="1:14" ht="13.5" thickBot="1" x14ac:dyDescent="0.25">
      <c r="L26" s="26" t="s">
        <v>38</v>
      </c>
      <c r="M26" s="21">
        <f>IF(OR((AND('FLECHAS Y MOMENTOS'!C10&lt;&gt;0,'FLECHAS Y MOMENTOS'!F9&lt;&gt;0)),(AND('FLECHAS Y MOMENTOS'!B11&lt;&gt;0,'FLECHAS Y MOMENTOS'!F9&lt;&gt;0)),(AND('FLECHAS Y MOMENTOS'!B11&lt;&gt;0,'FLECHAS Y MOMENTOS'!C10&lt;&gt;0))),"ERROR",MAX(M23:M25))</f>
        <v>0</v>
      </c>
    </row>
    <row r="28" spans="1:14" ht="15.75" x14ac:dyDescent="0.25">
      <c r="A28" s="152" t="s">
        <v>59</v>
      </c>
      <c r="B28" s="124"/>
      <c r="C28" s="124"/>
      <c r="D28" s="124"/>
      <c r="E28" s="124"/>
      <c r="F28" s="124"/>
      <c r="G28" s="2"/>
      <c r="H28" s="2"/>
      <c r="I28" s="2"/>
      <c r="J28" s="2"/>
      <c r="K28" s="2"/>
      <c r="L28" s="2"/>
    </row>
    <row r="29" spans="1:14" ht="16.5" thickBo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4" x14ac:dyDescent="0.2">
      <c r="A30" s="16" t="s">
        <v>1</v>
      </c>
      <c r="B30" s="16" t="s">
        <v>2</v>
      </c>
      <c r="C30" s="4" t="s">
        <v>3</v>
      </c>
      <c r="D30" s="5" t="s">
        <v>4</v>
      </c>
      <c r="E30" s="5" t="s">
        <v>21</v>
      </c>
      <c r="F30" s="5" t="s">
        <v>5</v>
      </c>
      <c r="G30" s="16" t="s">
        <v>26</v>
      </c>
      <c r="H30" s="4" t="s">
        <v>27</v>
      </c>
      <c r="I30" s="5" t="s">
        <v>6</v>
      </c>
      <c r="J30" s="16" t="s">
        <v>28</v>
      </c>
      <c r="K30" s="4" t="s">
        <v>29</v>
      </c>
      <c r="L30" s="5" t="s">
        <v>7</v>
      </c>
      <c r="M30" s="126" t="s">
        <v>27</v>
      </c>
      <c r="N30" s="125" t="s">
        <v>26</v>
      </c>
    </row>
    <row r="31" spans="1:14" ht="13.5" thickBot="1" x14ac:dyDescent="0.25">
      <c r="A31" s="153"/>
      <c r="B31" s="153" t="s">
        <v>8</v>
      </c>
      <c r="C31" s="7" t="s">
        <v>8</v>
      </c>
      <c r="D31" s="8" t="s">
        <v>8</v>
      </c>
      <c r="E31" s="8" t="s">
        <v>9</v>
      </c>
      <c r="F31" s="8" t="s">
        <v>10</v>
      </c>
      <c r="G31" s="153" t="s">
        <v>11</v>
      </c>
      <c r="H31" s="7" t="s">
        <v>12</v>
      </c>
      <c r="I31" s="8" t="s">
        <v>13</v>
      </c>
      <c r="J31" s="153" t="s">
        <v>11</v>
      </c>
      <c r="K31" s="7" t="s">
        <v>12</v>
      </c>
      <c r="L31" s="8" t="s">
        <v>13</v>
      </c>
      <c r="M31" s="129"/>
      <c r="N31" s="130"/>
    </row>
    <row r="32" spans="1:14" x14ac:dyDescent="0.2">
      <c r="A32" s="152">
        <v>50</v>
      </c>
      <c r="B32" s="152">
        <v>38</v>
      </c>
      <c r="C32" s="124">
        <v>5</v>
      </c>
      <c r="D32" s="12">
        <v>7</v>
      </c>
      <c r="E32" s="9">
        <v>7.12</v>
      </c>
      <c r="F32" s="9">
        <v>5.6</v>
      </c>
      <c r="G32" s="152">
        <v>10.6</v>
      </c>
      <c r="H32" s="124">
        <v>26.4</v>
      </c>
      <c r="I32" s="12">
        <v>1.92</v>
      </c>
      <c r="J32" s="152">
        <v>9.1199999999999992</v>
      </c>
      <c r="K32" s="124">
        <v>1.1299999999999999</v>
      </c>
      <c r="L32" s="12">
        <v>1.37</v>
      </c>
      <c r="M32" s="127">
        <f>IF('FLECHAS Y MOMENTOS'!$D$10='TABLA PERFILES'!A32,'TABLA PERFILES'!H32,0)</f>
        <v>0</v>
      </c>
      <c r="N32" s="128">
        <f>IF(M32=0,0,G32)</f>
        <v>0</v>
      </c>
    </row>
    <row r="33" spans="1:14" x14ac:dyDescent="0.2">
      <c r="A33" s="152">
        <v>60</v>
      </c>
      <c r="B33" s="152">
        <v>12</v>
      </c>
      <c r="C33" s="124">
        <v>5.5</v>
      </c>
      <c r="D33" s="12">
        <v>7.5</v>
      </c>
      <c r="E33" s="9">
        <v>9.0299999999999994</v>
      </c>
      <c r="F33" s="9">
        <v>7.1</v>
      </c>
      <c r="G33" s="152">
        <v>17.7</v>
      </c>
      <c r="H33" s="124">
        <v>57.5</v>
      </c>
      <c r="I33" s="12">
        <v>2.52</v>
      </c>
      <c r="J33" s="152">
        <v>14.1</v>
      </c>
      <c r="K33" s="124">
        <v>1.25</v>
      </c>
      <c r="L33" s="12">
        <v>1.42</v>
      </c>
      <c r="M33" s="127">
        <f>IF('FLECHAS Y MOMENTOS'!$D$10='TABLA PERFILES'!A33,'TABLA PERFILES'!H33,0)</f>
        <v>0</v>
      </c>
      <c r="N33" s="128">
        <f t="shared" ref="N33:N45" si="1">IF(M33=0,0,G33)</f>
        <v>0</v>
      </c>
    </row>
    <row r="34" spans="1:14" x14ac:dyDescent="0.2">
      <c r="A34" s="152">
        <v>80</v>
      </c>
      <c r="B34" s="152">
        <v>15</v>
      </c>
      <c r="C34" s="124">
        <v>6</v>
      </c>
      <c r="D34" s="12">
        <v>8</v>
      </c>
      <c r="E34" s="9">
        <v>11</v>
      </c>
      <c r="F34" s="9">
        <v>8.61</v>
      </c>
      <c r="G34" s="152">
        <v>26.5</v>
      </c>
      <c r="H34" s="124">
        <v>106</v>
      </c>
      <c r="I34" s="12">
        <v>3.1</v>
      </c>
      <c r="J34" s="152">
        <v>19.399999999999999</v>
      </c>
      <c r="K34" s="124">
        <v>1.33</v>
      </c>
      <c r="L34" s="12">
        <v>1.45</v>
      </c>
      <c r="M34" s="127">
        <f>IF('FLECHAS Y MOMENTOS'!$D$10='TABLA PERFILES'!A34,'TABLA PERFILES'!H34,0)</f>
        <v>0</v>
      </c>
      <c r="N34" s="128">
        <f t="shared" si="1"/>
        <v>0</v>
      </c>
    </row>
    <row r="35" spans="1:14" x14ac:dyDescent="0.2">
      <c r="A35" s="152">
        <v>100</v>
      </c>
      <c r="B35" s="152">
        <v>50</v>
      </c>
      <c r="C35" s="124">
        <v>6</v>
      </c>
      <c r="D35" s="12">
        <v>8.5</v>
      </c>
      <c r="E35" s="9">
        <v>13.5</v>
      </c>
      <c r="F35" s="9">
        <v>10.6</v>
      </c>
      <c r="G35" s="152">
        <v>41.2</v>
      </c>
      <c r="H35" s="124">
        <v>206</v>
      </c>
      <c r="I35" s="12">
        <v>3.91</v>
      </c>
      <c r="J35" s="152">
        <v>29.3</v>
      </c>
      <c r="K35" s="124">
        <v>1.47</v>
      </c>
      <c r="L35" s="12">
        <v>1.55</v>
      </c>
      <c r="M35" s="127">
        <f>IF('FLECHAS Y MOMENTOS'!$D$10='TABLA PERFILES'!A35,'TABLA PERFILES'!H35,0)</f>
        <v>0</v>
      </c>
      <c r="N35" s="128">
        <f t="shared" si="1"/>
        <v>0</v>
      </c>
    </row>
    <row r="36" spans="1:14" x14ac:dyDescent="0.2">
      <c r="A36" s="152">
        <v>120</v>
      </c>
      <c r="B36" s="152">
        <v>55</v>
      </c>
      <c r="C36" s="124">
        <v>7</v>
      </c>
      <c r="D36" s="12">
        <v>9</v>
      </c>
      <c r="E36" s="9">
        <v>17</v>
      </c>
      <c r="F36" s="9">
        <v>13.4</v>
      </c>
      <c r="G36" s="152">
        <v>60.7</v>
      </c>
      <c r="H36" s="124">
        <v>364</v>
      </c>
      <c r="I36" s="12">
        <v>4.62</v>
      </c>
      <c r="J36" s="152">
        <v>43.2</v>
      </c>
      <c r="K36" s="124">
        <v>1.59</v>
      </c>
      <c r="L36" s="12">
        <v>1.6</v>
      </c>
      <c r="M36" s="127">
        <f>IF('FLECHAS Y MOMENTOS'!$D$10='TABLA PERFILES'!A36,'TABLA PERFILES'!H36,0)</f>
        <v>0</v>
      </c>
      <c r="N36" s="128">
        <f t="shared" si="1"/>
        <v>0</v>
      </c>
    </row>
    <row r="37" spans="1:14" x14ac:dyDescent="0.2">
      <c r="A37" s="152">
        <v>140</v>
      </c>
      <c r="B37" s="152">
        <v>60</v>
      </c>
      <c r="C37" s="124">
        <v>7</v>
      </c>
      <c r="D37" s="12">
        <v>10</v>
      </c>
      <c r="E37" s="9">
        <v>20.100000000000001</v>
      </c>
      <c r="F37" s="9">
        <v>16</v>
      </c>
      <c r="G37" s="152">
        <v>86.4</v>
      </c>
      <c r="H37" s="124">
        <v>605</v>
      </c>
      <c r="I37" s="12">
        <v>5.45</v>
      </c>
      <c r="J37" s="152">
        <v>62.7</v>
      </c>
      <c r="K37" s="124">
        <v>1.75</v>
      </c>
      <c r="L37" s="12">
        <v>1.75</v>
      </c>
      <c r="M37" s="127">
        <f>IF('FLECHAS Y MOMENTOS'!$D$10='TABLA PERFILES'!A37,'TABLA PERFILES'!H37,0)</f>
        <v>0</v>
      </c>
      <c r="N37" s="128">
        <f t="shared" si="1"/>
        <v>0</v>
      </c>
    </row>
    <row r="38" spans="1:14" x14ac:dyDescent="0.2">
      <c r="A38" s="152">
        <v>160</v>
      </c>
      <c r="B38" s="152">
        <v>65</v>
      </c>
      <c r="C38" s="124">
        <v>7.5</v>
      </c>
      <c r="D38" s="12">
        <v>10.5</v>
      </c>
      <c r="E38" s="9">
        <v>21</v>
      </c>
      <c r="F38" s="9">
        <v>18.8</v>
      </c>
      <c r="G38" s="152">
        <v>116</v>
      </c>
      <c r="H38" s="124">
        <v>925</v>
      </c>
      <c r="I38" s="12">
        <v>6.21</v>
      </c>
      <c r="J38" s="152">
        <v>85.3</v>
      </c>
      <c r="K38" s="124">
        <v>1.89</v>
      </c>
      <c r="L38" s="12">
        <v>1.84</v>
      </c>
      <c r="M38" s="127">
        <f>IF('FLECHAS Y MOMENTOS'!$D$10='TABLA PERFILES'!A38,'TABLA PERFILES'!H38,0)</f>
        <v>0</v>
      </c>
      <c r="N38" s="128">
        <f t="shared" si="1"/>
        <v>0</v>
      </c>
    </row>
    <row r="39" spans="1:14" x14ac:dyDescent="0.2">
      <c r="A39" s="152">
        <v>180</v>
      </c>
      <c r="B39" s="152">
        <v>70</v>
      </c>
      <c r="C39" s="124">
        <v>8</v>
      </c>
      <c r="D39" s="12">
        <v>11</v>
      </c>
      <c r="E39" s="9">
        <v>28</v>
      </c>
      <c r="F39" s="9">
        <v>22</v>
      </c>
      <c r="G39" s="152">
        <v>150</v>
      </c>
      <c r="H39" s="124">
        <v>1350</v>
      </c>
      <c r="I39" s="12">
        <v>6.95</v>
      </c>
      <c r="J39" s="152">
        <v>114</v>
      </c>
      <c r="K39" s="124">
        <v>2.02</v>
      </c>
      <c r="L39" s="12">
        <v>1.92</v>
      </c>
      <c r="M39" s="127">
        <f>IF('FLECHAS Y MOMENTOS'!$D$10='TABLA PERFILES'!A39,'TABLA PERFILES'!H39,0)</f>
        <v>0</v>
      </c>
      <c r="N39" s="128">
        <f t="shared" si="1"/>
        <v>0</v>
      </c>
    </row>
    <row r="40" spans="1:14" x14ac:dyDescent="0.2">
      <c r="A40" s="152">
        <v>200</v>
      </c>
      <c r="B40" s="152">
        <v>75</v>
      </c>
      <c r="C40" s="124">
        <v>8.5</v>
      </c>
      <c r="D40" s="12">
        <v>11.5</v>
      </c>
      <c r="E40" s="9">
        <v>32.200000000000003</v>
      </c>
      <c r="F40" s="9">
        <v>25.3</v>
      </c>
      <c r="G40" s="152">
        <v>191</v>
      </c>
      <c r="H40" s="124">
        <v>1910</v>
      </c>
      <c r="I40" s="12">
        <v>7.7</v>
      </c>
      <c r="J40" s="152">
        <v>148</v>
      </c>
      <c r="K40" s="124">
        <v>2.14</v>
      </c>
      <c r="L40" s="12">
        <v>2.0099999999999998</v>
      </c>
      <c r="M40" s="127">
        <f>IF('FLECHAS Y MOMENTOS'!$D$10='TABLA PERFILES'!A40,'TABLA PERFILES'!H40,0)</f>
        <v>0</v>
      </c>
      <c r="N40" s="128">
        <f t="shared" si="1"/>
        <v>0</v>
      </c>
    </row>
    <row r="41" spans="1:14" x14ac:dyDescent="0.2">
      <c r="A41" s="152">
        <v>220</v>
      </c>
      <c r="B41" s="152">
        <v>80</v>
      </c>
      <c r="C41" s="124">
        <v>9</v>
      </c>
      <c r="D41" s="12">
        <v>12.5</v>
      </c>
      <c r="E41" s="9">
        <v>371</v>
      </c>
      <c r="F41" s="9">
        <v>29.4</v>
      </c>
      <c r="G41" s="152">
        <v>2415</v>
      </c>
      <c r="H41" s="124">
        <v>2690</v>
      </c>
      <c r="I41" s="12">
        <v>8.48</v>
      </c>
      <c r="J41" s="152">
        <v>197</v>
      </c>
      <c r="K41" s="124">
        <v>2.2999999999999998</v>
      </c>
      <c r="L41" s="12">
        <v>2.14</v>
      </c>
      <c r="M41" s="127">
        <f>IF('FLECHAS Y MOMENTOS'!$D$10='TABLA PERFILES'!A41,'TABLA PERFILES'!H41,0)</f>
        <v>0</v>
      </c>
      <c r="N41" s="128">
        <f t="shared" si="1"/>
        <v>0</v>
      </c>
    </row>
    <row r="42" spans="1:14" x14ac:dyDescent="0.2">
      <c r="A42" s="152">
        <v>210</v>
      </c>
      <c r="B42" s="152">
        <v>85</v>
      </c>
      <c r="C42" s="124">
        <v>9.5</v>
      </c>
      <c r="D42" s="12">
        <v>13</v>
      </c>
      <c r="E42" s="9">
        <v>12.3</v>
      </c>
      <c r="F42" s="9">
        <v>33.200000000000003</v>
      </c>
      <c r="G42" s="152">
        <v>300</v>
      </c>
      <c r="H42" s="124">
        <v>3600</v>
      </c>
      <c r="I42" s="12">
        <v>9.2200000000000006</v>
      </c>
      <c r="J42" s="152">
        <v>248</v>
      </c>
      <c r="K42" s="124">
        <v>2.42</v>
      </c>
      <c r="L42" s="12">
        <v>2.23</v>
      </c>
      <c r="M42" s="127">
        <f>IF('FLECHAS Y MOMENTOS'!$D$10='TABLA PERFILES'!A42,'TABLA PERFILES'!H42,0)</f>
        <v>0</v>
      </c>
      <c r="N42" s="128">
        <f t="shared" si="1"/>
        <v>0</v>
      </c>
    </row>
    <row r="43" spans="1:14" x14ac:dyDescent="0.2">
      <c r="A43" s="152">
        <v>260</v>
      </c>
      <c r="B43" s="152">
        <v>90</v>
      </c>
      <c r="C43" s="124">
        <v>10</v>
      </c>
      <c r="D43" s="12">
        <v>11</v>
      </c>
      <c r="E43" s="9">
        <v>18.3</v>
      </c>
      <c r="F43" s="9">
        <v>37.9</v>
      </c>
      <c r="G43" s="152">
        <v>371</v>
      </c>
      <c r="H43" s="124">
        <v>4820</v>
      </c>
      <c r="I43" s="12">
        <v>9.99</v>
      </c>
      <c r="J43" s="152">
        <v>317</v>
      </c>
      <c r="K43" s="124">
        <v>2.56</v>
      </c>
      <c r="L43" s="12">
        <v>2.36</v>
      </c>
      <c r="M43" s="127">
        <f>IF('FLECHAS Y MOMENTOS'!$D$10='TABLA PERFILES'!A43,'TABLA PERFILES'!H43,0)</f>
        <v>0</v>
      </c>
      <c r="N43" s="128">
        <f t="shared" si="1"/>
        <v>0</v>
      </c>
    </row>
    <row r="44" spans="1:14" x14ac:dyDescent="0.2">
      <c r="A44" s="152">
        <v>280</v>
      </c>
      <c r="B44" s="152">
        <v>95</v>
      </c>
      <c r="C44" s="124">
        <v>10</v>
      </c>
      <c r="D44" s="12">
        <v>15</v>
      </c>
      <c r="E44" s="9">
        <v>53.3</v>
      </c>
      <c r="F44" s="9">
        <v>41.8</v>
      </c>
      <c r="G44" s="152">
        <v>448</v>
      </c>
      <c r="H44" s="124">
        <v>6280</v>
      </c>
      <c r="I44" s="12">
        <v>10.9</v>
      </c>
      <c r="J44" s="152">
        <v>399</v>
      </c>
      <c r="K44" s="124">
        <v>2.74</v>
      </c>
      <c r="L44" s="12">
        <v>2.5299999999999998</v>
      </c>
      <c r="M44" s="127">
        <f>IF('FLECHAS Y MOMENTOS'!$D$10='TABLA PERFILES'!A44,'TABLA PERFILES'!H44,0)</f>
        <v>0</v>
      </c>
      <c r="N44" s="128">
        <f t="shared" si="1"/>
        <v>0</v>
      </c>
    </row>
    <row r="45" spans="1:14" ht="13.5" thickBot="1" x14ac:dyDescent="0.25">
      <c r="A45" s="153">
        <v>300</v>
      </c>
      <c r="B45" s="153">
        <v>100</v>
      </c>
      <c r="C45" s="7">
        <v>10</v>
      </c>
      <c r="D45" s="8">
        <v>16</v>
      </c>
      <c r="E45" s="13">
        <v>58.8</v>
      </c>
      <c r="F45" s="13">
        <v>46.2</v>
      </c>
      <c r="G45" s="153">
        <v>535</v>
      </c>
      <c r="H45" s="7">
        <v>8030</v>
      </c>
      <c r="I45" s="8">
        <v>11.7</v>
      </c>
      <c r="J45" s="153">
        <v>495</v>
      </c>
      <c r="K45" s="7">
        <v>2.9</v>
      </c>
      <c r="L45" s="8">
        <v>2.7</v>
      </c>
      <c r="M45" s="129">
        <f>IF('FLECHAS Y MOMENTOS'!$D$10='TABLA PERFILES'!A45,'TABLA PERFILES'!H45,0)</f>
        <v>0</v>
      </c>
      <c r="N45" s="130">
        <f t="shared" si="1"/>
        <v>0</v>
      </c>
    </row>
    <row r="46" spans="1:14" ht="13.5" thickBot="1" x14ac:dyDescent="0.25">
      <c r="M46" s="17">
        <f>MAX(M32:M45)</f>
        <v>0</v>
      </c>
      <c r="N46" s="21">
        <f>MAX(N32:N45)</f>
        <v>0</v>
      </c>
    </row>
    <row r="47" spans="1:14" x14ac:dyDescent="0.2">
      <c r="L47" s="28" t="s">
        <v>35</v>
      </c>
      <c r="M47" s="27">
        <f>M46</f>
        <v>0</v>
      </c>
    </row>
    <row r="48" spans="1:14" x14ac:dyDescent="0.2">
      <c r="L48" s="28" t="s">
        <v>36</v>
      </c>
      <c r="M48" s="20" t="e">
        <f>'FLECHAS Y MOMENTOS'!#REF!</f>
        <v>#REF!</v>
      </c>
    </row>
    <row r="49" spans="12:13" ht="13.5" thickBot="1" x14ac:dyDescent="0.25">
      <c r="L49" s="28" t="s">
        <v>37</v>
      </c>
      <c r="M49" s="21" t="e">
        <f>'FLECHAS Y MOMENTOS'!#REF!</f>
        <v>#REF!</v>
      </c>
    </row>
    <row r="50" spans="12:13" ht="13.5" thickBot="1" x14ac:dyDescent="0.25">
      <c r="L50" s="26" t="s">
        <v>38</v>
      </c>
      <c r="M50" s="21" t="e">
        <f>IF(OR((AND('FLECHAS Y MOMENTOS'!#REF!&lt;&gt;0,'FLECHAS Y MOMENTOS'!#REF!&lt;&gt;0)),(AND('FLECHAS Y MOMENTOS'!#REF!&lt;&gt;0,'FLECHAS Y MOMENTOS'!#REF!&lt;&gt;0)),(AND('FLECHAS Y MOMENTOS'!#REF!&lt;&gt;0,'FLECHAS Y MOMENTOS'!#REF!&lt;&gt;0))),"ERROR",MAX(M47:M49))</f>
        <v>#REF!</v>
      </c>
    </row>
  </sheetData>
  <sheetProtection algorithmName="SHA-512" hashValue="EhPYleGSDvz7tn37HcbjwhVccTakjoldyoHaPIgLYIZH6UTShWXI3iX7CYb+C5AXUKdZgWp8KNrpsMzgFSh8PQ==" saltValue="Vw6S5+yfPTbuRlZL5+cAgg==" spinCount="100000" sheet="1" objects="1" scenarios="1"/>
  <mergeCells count="1">
    <mergeCell ref="A1:F1"/>
  </mergeCells>
  <phoneticPr fontId="0" type="noConversion"/>
  <pageMargins left="0.75" right="0.75" top="1" bottom="1" header="0" footer="0"/>
  <pageSetup paperSize="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FLECHAS Y MOMENTOS</vt:lpstr>
      <vt:lpstr>Cargas</vt:lpstr>
      <vt:lpstr>Calculo</vt:lpstr>
      <vt:lpstr>TABLA PERFILES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Eduardo</cp:lastModifiedBy>
  <dcterms:created xsi:type="dcterms:W3CDTF">2007-06-27T22:24:34Z</dcterms:created>
  <dcterms:modified xsi:type="dcterms:W3CDTF">2021-09-13T15:01:39Z</dcterms:modified>
</cp:coreProperties>
</file>